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velosa\Desktop\PLANEACION\DNP\MGMP\2016\"/>
    </mc:Choice>
  </mc:AlternateContent>
  <bookViews>
    <workbookView xWindow="0" yWindow="0" windowWidth="20490" windowHeight="7155" activeTab="3"/>
  </bookViews>
  <sheets>
    <sheet name="INGRESOS" sheetId="5" r:id="rId1"/>
    <sheet name="FUNCIONAMIENTO" sheetId="3" r:id="rId2"/>
    <sheet name="INVERSION" sheetId="1" r:id="rId3"/>
    <sheet name="VIGENCIAS FUTURAS" sheetId="4" r:id="rId4"/>
  </sheets>
  <calcPr calcId="152511"/>
</workbook>
</file>

<file path=xl/calcChain.xml><?xml version="1.0" encoding="utf-8"?>
<calcChain xmlns="http://schemas.openxmlformats.org/spreadsheetml/2006/main">
  <c r="G10" i="3" l="1"/>
  <c r="H10" i="3" s="1"/>
  <c r="F10" i="3"/>
  <c r="B12" i="3"/>
  <c r="H12" i="3" l="1"/>
  <c r="H14" i="3" s="1"/>
  <c r="G14" i="3"/>
  <c r="G12" i="3"/>
  <c r="F12" i="3"/>
  <c r="F14" i="3" s="1"/>
  <c r="E12" i="3"/>
  <c r="E14" i="3" s="1"/>
  <c r="D12" i="3"/>
  <c r="D13" i="3"/>
  <c r="C12" i="3"/>
  <c r="G9" i="4" l="1"/>
  <c r="D9" i="4"/>
  <c r="G25" i="1" l="1"/>
  <c r="H25" i="1" s="1"/>
  <c r="I25" i="1" s="1"/>
  <c r="D13" i="1"/>
  <c r="E13" i="1"/>
  <c r="F13" i="1"/>
  <c r="G13" i="1"/>
  <c r="H13" i="1"/>
  <c r="I13" i="1"/>
  <c r="I14" i="1" l="1"/>
  <c r="H14" i="1"/>
  <c r="G14" i="1"/>
  <c r="F14" i="1"/>
  <c r="E22" i="1"/>
  <c r="E20" i="1"/>
  <c r="E17" i="1"/>
  <c r="E15" i="1"/>
  <c r="F8" i="4" l="1"/>
  <c r="F7" i="4"/>
  <c r="F23" i="1"/>
  <c r="G23" i="1" s="1"/>
  <c r="H23" i="1" s="1"/>
  <c r="I23" i="1" s="1"/>
  <c r="F22" i="1"/>
  <c r="G22" i="1" s="1"/>
  <c r="H22" i="1" s="1"/>
  <c r="I22" i="1" s="1"/>
  <c r="F21" i="1"/>
  <c r="G21" i="1" s="1"/>
  <c r="H21" i="1" s="1"/>
  <c r="I21" i="1" s="1"/>
  <c r="F20" i="1"/>
  <c r="G20" i="1" s="1"/>
  <c r="H20" i="1" s="1"/>
  <c r="I20" i="1" s="1"/>
  <c r="F19" i="1"/>
  <c r="G19" i="1" s="1"/>
  <c r="H19" i="1" s="1"/>
  <c r="I19" i="1" s="1"/>
  <c r="F18" i="1"/>
  <c r="G18" i="1" s="1"/>
  <c r="H18" i="1" s="1"/>
  <c r="I18" i="1" s="1"/>
  <c r="F16" i="1" l="1"/>
  <c r="F15" i="1" s="1"/>
  <c r="G15" i="1" l="1"/>
  <c r="H15" i="1" s="1"/>
  <c r="I15" i="1" s="1"/>
  <c r="G16" i="1"/>
  <c r="H16" i="1" s="1"/>
  <c r="I16" i="1" s="1"/>
  <c r="G8" i="3" l="1"/>
  <c r="H8" i="3" s="1"/>
  <c r="F8" i="3"/>
  <c r="F5" i="3"/>
  <c r="G5" i="3" s="1"/>
  <c r="H5" i="3" s="1"/>
  <c r="F11" i="5"/>
  <c r="G11" i="5" s="1"/>
  <c r="H11" i="5" s="1"/>
  <c r="F7" i="5"/>
  <c r="G7" i="5" s="1"/>
  <c r="H7" i="5" s="1"/>
  <c r="I10" i="1" l="1"/>
  <c r="I9" i="1"/>
  <c r="I8" i="1"/>
  <c r="I7" i="1"/>
  <c r="G6" i="1" l="1"/>
  <c r="H6" i="1" s="1"/>
  <c r="I6" i="1" s="1"/>
  <c r="U29" i="1" l="1"/>
  <c r="AJ29" i="1"/>
  <c r="AI29" i="1"/>
  <c r="AH29" i="1"/>
  <c r="AG29" i="1"/>
  <c r="AF29" i="1"/>
  <c r="AE29" i="1"/>
  <c r="AD29" i="1"/>
  <c r="AC29" i="1"/>
  <c r="AB29" i="1"/>
  <c r="AA29" i="1"/>
  <c r="Z29" i="1"/>
  <c r="Y29" i="1"/>
  <c r="X29" i="1"/>
  <c r="W29" i="1"/>
  <c r="V29" i="1"/>
  <c r="T29" i="1"/>
  <c r="R29" i="1"/>
  <c r="P29" i="1"/>
  <c r="N29" i="1"/>
  <c r="L29" i="1"/>
  <c r="K29" i="1"/>
  <c r="J29" i="1"/>
  <c r="I29" i="1"/>
  <c r="H29" i="1"/>
  <c r="G29" i="1"/>
  <c r="F29" i="1"/>
  <c r="E29" i="1"/>
  <c r="D29" i="1"/>
  <c r="C18" i="5"/>
  <c r="D18" i="5"/>
  <c r="E18" i="5"/>
  <c r="K18" i="5" s="1"/>
  <c r="F18" i="5"/>
  <c r="G18" i="5"/>
  <c r="H18" i="5"/>
  <c r="B18" i="5"/>
  <c r="C10" i="5"/>
  <c r="D10" i="5"/>
  <c r="E10" i="5"/>
  <c r="L10" i="5" s="1"/>
  <c r="F10" i="5"/>
  <c r="G10" i="5"/>
  <c r="H10" i="5"/>
  <c r="B10" i="5"/>
  <c r="I20" i="5"/>
  <c r="J20" i="5"/>
  <c r="K20" i="5"/>
  <c r="L20" i="5"/>
  <c r="M20" i="5"/>
  <c r="I21" i="5"/>
  <c r="J21" i="5"/>
  <c r="K21" i="5"/>
  <c r="L21" i="5"/>
  <c r="M21" i="5"/>
  <c r="I22" i="5"/>
  <c r="J22" i="5"/>
  <c r="K22" i="5"/>
  <c r="L22" i="5"/>
  <c r="M22" i="5"/>
  <c r="M19" i="5"/>
  <c r="L19" i="5"/>
  <c r="K19" i="5"/>
  <c r="M18" i="5"/>
  <c r="L18" i="5"/>
  <c r="M17" i="5"/>
  <c r="L17" i="5"/>
  <c r="K17" i="5"/>
  <c r="J17" i="5"/>
  <c r="I17" i="5"/>
  <c r="I12" i="5"/>
  <c r="J12" i="5"/>
  <c r="K12" i="5"/>
  <c r="L12" i="5"/>
  <c r="M12" i="5"/>
  <c r="I13" i="5"/>
  <c r="J13" i="5"/>
  <c r="K13" i="5"/>
  <c r="L13" i="5"/>
  <c r="M13" i="5"/>
  <c r="I14" i="5"/>
  <c r="J14" i="5"/>
  <c r="K14" i="5"/>
  <c r="L14" i="5"/>
  <c r="M14" i="5"/>
  <c r="I15" i="5"/>
  <c r="J15" i="5"/>
  <c r="K15" i="5"/>
  <c r="L15" i="5"/>
  <c r="M15" i="5"/>
  <c r="I16" i="5"/>
  <c r="J16" i="5"/>
  <c r="K16" i="5"/>
  <c r="L16" i="5"/>
  <c r="M16" i="5"/>
  <c r="M11" i="5"/>
  <c r="L11" i="5"/>
  <c r="K11" i="5"/>
  <c r="M7" i="5"/>
  <c r="L8" i="5"/>
  <c r="M8" i="5"/>
  <c r="L9" i="5"/>
  <c r="M9" i="5"/>
  <c r="L7" i="5"/>
  <c r="K9" i="5"/>
  <c r="K8" i="5"/>
  <c r="K7" i="5"/>
  <c r="J8" i="5"/>
  <c r="J9" i="5"/>
  <c r="I8" i="5"/>
  <c r="I9" i="5"/>
  <c r="M10" i="5" l="1"/>
  <c r="K10" i="5"/>
  <c r="I10" i="5"/>
  <c r="I19" i="5"/>
  <c r="J18" i="5"/>
  <c r="J19" i="5"/>
  <c r="I18" i="5"/>
  <c r="J10" i="5"/>
  <c r="J11" i="5"/>
  <c r="I11" i="5"/>
  <c r="C6" i="5"/>
  <c r="C23" i="5" s="1"/>
  <c r="D6" i="5"/>
  <c r="D23" i="5" s="1"/>
  <c r="E6" i="5"/>
  <c r="F6" i="5"/>
  <c r="G6" i="5"/>
  <c r="H6" i="5"/>
  <c r="B6" i="5"/>
  <c r="B23" i="5" s="1"/>
  <c r="M6" i="5" l="1"/>
  <c r="H23" i="5"/>
  <c r="G23" i="5"/>
  <c r="L6" i="5"/>
  <c r="K6" i="5"/>
  <c r="F23" i="5"/>
  <c r="J7" i="5"/>
  <c r="E23" i="5"/>
  <c r="J6" i="5"/>
  <c r="I7" i="5"/>
  <c r="I6" i="5"/>
</calcChain>
</file>

<file path=xl/comments1.xml><?xml version="1.0" encoding="utf-8"?>
<comments xmlns="http://schemas.openxmlformats.org/spreadsheetml/2006/main">
  <authors>
    <author>Carlos Andres Perez Rincon</author>
  </authors>
  <commentList>
    <comment ref="E17" authorId="0" shapeId="0">
      <text>
        <r>
          <rPr>
            <b/>
            <sz val="9"/>
            <color indexed="81"/>
            <rFont val="Tahoma"/>
            <family val="2"/>
          </rPr>
          <t>Carlos Andres Perez Rincon:</t>
        </r>
        <r>
          <rPr>
            <sz val="9"/>
            <color indexed="81"/>
            <rFont val="Tahoma"/>
            <family val="2"/>
          </rPr>
          <t xml:space="preserve">
A la fecha de consolidación de ésta información, estos recursos son objeto de trámite de traslado presupuestal al proyecto de inversión "ADMINISTRACION PRODUCCION Y CONTROL DE LA CALIDAD DE BIOLOGICOS Y QUIMICOS Y ANIMALES DE LABORATORIO" a fin de poder iniciar la adquisición de equipos contemplados en para la modernización tecnológica de la planta de producción de sueros hiperinmunes.</t>
        </r>
      </text>
    </comment>
  </commentList>
</comments>
</file>

<file path=xl/comments2.xml><?xml version="1.0" encoding="utf-8"?>
<comments xmlns="http://schemas.openxmlformats.org/spreadsheetml/2006/main">
  <authors>
    <author>Carlos Andres Perez Rincon</author>
  </authors>
  <commentList>
    <comment ref="D6" authorId="0" shapeId="0">
      <text>
        <r>
          <rPr>
            <b/>
            <sz val="9"/>
            <color indexed="81"/>
            <rFont val="Tahoma"/>
            <family val="2"/>
          </rPr>
          <t>Carlos Andres Perez Rincon:</t>
        </r>
        <r>
          <rPr>
            <sz val="9"/>
            <color indexed="81"/>
            <rFont val="Tahoma"/>
            <family val="2"/>
          </rPr>
          <t xml:space="preserve">
Valor correspondiente al proyecto de inversión "ADMINISTRACION PRODUCCION Y CONTROL DE LA CALIDAD DE BIOLOGICOS Y QUIMICOS Y ANIMALES DE LABORATORIO"</t>
        </r>
      </text>
    </comment>
    <comment ref="F6" authorId="0" shapeId="0">
      <text>
        <r>
          <rPr>
            <b/>
            <sz val="9"/>
            <color indexed="81"/>
            <rFont val="Tahoma"/>
            <family val="2"/>
          </rPr>
          <t>Carlos Andres Perez Rincon:</t>
        </r>
        <r>
          <rPr>
            <sz val="9"/>
            <color indexed="81"/>
            <rFont val="Tahoma"/>
            <family val="2"/>
          </rPr>
          <t xml:space="preserve">
Valor correspondiente al proyecto de inversión "ADMINISTRACION PRODUCCION Y CONTROL DE LA CALIDAD DE BIOLOGICOS Y QUIMICOS Y ANIMALES DE LABORATORIO"</t>
        </r>
      </text>
    </comment>
  </commentList>
</comments>
</file>

<file path=xl/sharedStrings.xml><?xml version="1.0" encoding="utf-8"?>
<sst xmlns="http://schemas.openxmlformats.org/spreadsheetml/2006/main" count="230" uniqueCount="144">
  <si>
    <t>RUBRO</t>
  </si>
  <si>
    <t>PROYECTO</t>
  </si>
  <si>
    <t>APROPIACIÓN 2015</t>
  </si>
  <si>
    <t>Millones de pesos</t>
  </si>
  <si>
    <t>MGMP 2016-2019</t>
  </si>
  <si>
    <t>Funcionamiento</t>
  </si>
  <si>
    <t>2015*</t>
  </si>
  <si>
    <t>Gastos Generales</t>
  </si>
  <si>
    <t>Gastos de Personal</t>
  </si>
  <si>
    <t>SGP XXX</t>
  </si>
  <si>
    <t>Sentencias y concilicaciones</t>
  </si>
  <si>
    <t>Pensiones y Jubilaciones</t>
  </si>
  <si>
    <t>Otras Transferencias**</t>
  </si>
  <si>
    <t>Gastos de Comercialización y Operación.</t>
  </si>
  <si>
    <t>Total Funcionamiento</t>
  </si>
  <si>
    <t xml:space="preserve">                 -   </t>
  </si>
  <si>
    <t xml:space="preserve">          -   </t>
  </si>
  <si>
    <t>Variacion</t>
  </si>
  <si>
    <t>Nación</t>
  </si>
  <si>
    <t>Propios</t>
  </si>
  <si>
    <t xml:space="preserve">Servicio de la Deuda </t>
  </si>
  <si>
    <t>Total Funcionamiento + Servicio de la Deuda</t>
  </si>
  <si>
    <t>* Apropiación 2015 vigente con aplazamiento</t>
  </si>
  <si>
    <t>VALOR TOTAL CONTRATACIÓN</t>
  </si>
  <si>
    <t>AÑO DE SUSCRIPCIÓN</t>
  </si>
  <si>
    <t>VALOR VIGENCIAS FUTURAS</t>
  </si>
  <si>
    <t>OBJETO CONTRATADO O A CONTRATAR</t>
  </si>
  <si>
    <t>ESTADO SOLICITUD DE VF</t>
  </si>
  <si>
    <t>INFLEXIBILIDADES DEL PRESUPUESTO - VIGENCIAS FUTURAS</t>
  </si>
  <si>
    <t xml:space="preserve">Ingresos </t>
  </si>
  <si>
    <t>Var%</t>
  </si>
  <si>
    <t>15/14</t>
  </si>
  <si>
    <t>16/15</t>
  </si>
  <si>
    <t>17/16</t>
  </si>
  <si>
    <t>18/17</t>
  </si>
  <si>
    <t>I. Ingresos Corrientes</t>
  </si>
  <si>
    <t>Venta de Bienes y Servicios</t>
  </si>
  <si>
    <t>aportes Patronales y de otras entidades</t>
  </si>
  <si>
    <t xml:space="preserve">Otros ingresos </t>
  </si>
  <si>
    <t>II. Ingresos de Capital</t>
  </si>
  <si>
    <t xml:space="preserve">Excedentes financieros </t>
  </si>
  <si>
    <t xml:space="preserve">Venta de Activos </t>
  </si>
  <si>
    <t>Rendimientos Financieros</t>
  </si>
  <si>
    <t>Recursos de crédito interno</t>
  </si>
  <si>
    <t>Recursos de crédito externo</t>
  </si>
  <si>
    <t>III. Contribuciones Parafiscales</t>
  </si>
  <si>
    <t>IV. Nación</t>
  </si>
  <si>
    <t>Fondos Especiales CSF</t>
  </si>
  <si>
    <t>Fondo Especial SSF</t>
  </si>
  <si>
    <t>Crédito externo</t>
  </si>
  <si>
    <t>Otros</t>
  </si>
  <si>
    <t>Total Ingresos por año</t>
  </si>
  <si>
    <t>19/18</t>
  </si>
  <si>
    <t>SOLICITUD MGMP</t>
  </si>
  <si>
    <t>RELACIÓN CON INDICADORES PND</t>
  </si>
  <si>
    <t>JUSTIFICACIÓN</t>
  </si>
  <si>
    <t>INDICADOR</t>
  </si>
  <si>
    <t>PROGRAMA PND</t>
  </si>
  <si>
    <t>META</t>
  </si>
  <si>
    <t>$ INVERSIÓN</t>
  </si>
  <si>
    <t>APROPIACIÓN 2015*</t>
  </si>
  <si>
    <t>SOLICITUD MGMP 2016 -2019</t>
  </si>
  <si>
    <t>POLÍTICAS TRASNVERSALES - DESPLAZADOS</t>
  </si>
  <si>
    <t>POBL.  ATENDIDA</t>
  </si>
  <si>
    <t>POLÍTICAS TRASNVERSALES - VÍCTIMAS</t>
  </si>
  <si>
    <t>Proyección MGMP 2016-2019</t>
  </si>
  <si>
    <t>TOTAL VF</t>
  </si>
  <si>
    <t>TOTAL SOLICITUD MGMP</t>
  </si>
  <si>
    <t>FUENTE</t>
  </si>
  <si>
    <t>RENOVACION TECN DE LAB</t>
  </si>
  <si>
    <t>Mantenimiento preventivo y correctivo incluyendo bolsa de repuestos, para los diferentes equipos de laboratorio y apoyo crìtico del INS</t>
  </si>
  <si>
    <t>PENDIENTE DE
 TRAMITAR</t>
  </si>
  <si>
    <t>C-213-1500-1</t>
  </si>
  <si>
    <t xml:space="preserve">Actualizar tecnológiccamente  los 
equipos de laboratorios del Instituto Nacional de salud que cuenta aproximadamente 4000 equipos y garantizar los procedimientos de  calibración, verificación y validación en concordancia  con las normas de calidad implementadas en el INS  </t>
  </si>
  <si>
    <t>C-410-300-15</t>
  </si>
  <si>
    <t>Nacion</t>
  </si>
  <si>
    <t xml:space="preserve">El INS debe participar en la definición del Plan Nacional de Ciencia, Tecnología e Innovación, por lo que es clave la definición concertada entre los diferentes actores de una agenda única y su respectivo plan de investigaciones en temas de salud pública, Para los siguientes años se continua la ejecucion a programas aprobados por Colciencias al igual que los proyectos de investigacion. Unido a esto esta la presentacion a las nuevas convocatorias de Colciencias para lo cual es fundamental contar con recursos de soporte para coejecución y poder iniciar con una partida presupuestal mínima para banco de proyectos con prioridad nacional que financie el Instituto mismo. 
La socializacion e internacionalizacion de los problemas de salud, la relevancia y llamado a través del reglamento Sanitario Internacional, en especial de enfermedades transmisibles y potencialmente epidémicas, plantea la necesidad de incrementar la contribución, la participación y la visibilidad internacional de la investigación que se desarrolla en el INS a través de la cooperación, colaboración y liderazgo científico con instituciones similares a nivel nacional, regional e internacional. Este presupuesto es fundamental para fortalecer las líneas institucionales, proyectos y programas con cooperación científico-técnica nacional e internacional, que responden a las necesidades del país, a través de la solución a corto, mediano y largo plazo de los problemas de salud de los colombianos. </t>
  </si>
  <si>
    <t>C-410-300-22</t>
  </si>
  <si>
    <t>MEJORAMIENTO DE LA SITUACION NUTRICIONAL, ENFERMEDADES RELACIONADAS CON MALNUTRICION, CULTURA Y SEGURIDAD ALIMENTARIA DE LA POBLACION COLOMBIANA.</t>
  </si>
  <si>
    <t>Estas actividades están orientadas al desarrollo de diferentes estudios e investigaciones en el campo de la alimentación y nutrición, en el 2014 se programaron 3 estudios y para la vigencia 2014 se tiene previsto desarrollar  el mismo número de proyectos, sin embargo están previstos dos proyectos muy coyunturales e importantes paera el pais, el primero la ejecucion del componente del estado nutricional por indicadores bioquimicos - micronutrientes de la encuesta nacional de situacion nutricional (ensin) colombia 2015, que se hace en el pais cada 5 años. Con esta encuesta se toman todas las decisiones en alimentación, nutricion y seguridad alimentaria tanto anivel nacional como regional, hasta que sale la siguiente encuesta en 2020.; y el segundo el estudio nacional para determinar la condicion nutricional y alimentaria de los pueblos indígenas de colombia. Los dos estudios son de cobertura nacional y hacen parte de las metas del plan nacional de SAN 2012-2017, en el marco de la politica nacional de san (CONPES 113).</t>
  </si>
  <si>
    <t xml:space="preserve">Nota: se proyecta el año 2016 de acuerdo a los porcetajes sugeridos en la directiva de austeridad; en el año 2017 se propone un incremento del 10% sobre el año anterior, teniendo en cuenta que entraria </t>
  </si>
  <si>
    <t>a funcionar el Bioterio los cuales requieren energia, gas natural y agua los cuales severan reflejados en el incremento de los servicios publicos, esta es una proyeccion ya que solo se podran tener datos reales hasta entre a funci</t>
  </si>
  <si>
    <t xml:space="preserve">hasta que entre a a funcionar la instalación , donde se podra observar tiempos reales de uso de los diferentes equipos y consumo de acuerdo a personal que se establesca alli,adicionalmente se debe establecer </t>
  </si>
  <si>
    <t>que equipos trabajan de forma simultanea y cuales operan de forma permanenete de acuerdo a demanda (parametrso de temperatuar, humedadrelativa etc. Como es el caso deaire acondicionado.</t>
  </si>
  <si>
    <t>Adicionalmente se debe tener en cuenta que el INS cuenta con una nueva sede donde se debe pagar vigilancia, aseo y servicios publicos y seguros.</t>
  </si>
  <si>
    <t>223.406.1-11</t>
  </si>
  <si>
    <t>IMPLANTACIÓN SISTEMAS DE INFORMACIÓN</t>
  </si>
  <si>
    <t>NACIÓN</t>
  </si>
  <si>
    <t>223.406.1-20</t>
  </si>
  <si>
    <t>PROPIOS</t>
  </si>
  <si>
    <t>C3203011</t>
  </si>
  <si>
    <t>PREVENCION, CONTROL Y VIGILANCIA EN SALUD PUBLICA</t>
  </si>
  <si>
    <t xml:space="preserve">• Continuar con los procesos para incluir la vigilancia de nuevos eventos como Tracoma, Infecciones en sitio quirúrgico, Enfermedades Raras, Cáncer de Seno, Cáncer de Cuello Uterino, Síndromes Febriles, Intento Suicida, Consumo de sustancias psicoactivas con énfasis en sustancias inyectadas y vigilancia de eventos a partir de fuentes secundarias, para los cuales será necesario definir y validar estrategias de vigilancia e implementar pilotos. Las estrategias que se prevén para muchos de los nuevos eventos, incluyen actividades de seguimiento a la gestión, para lo cual se requiere infraestructura y talento humano capacitado y suficiente para asumir tal reto.
• Dar continuidad a la estrategia de vigilancia basada en registros individuales de prestación de servicios RIPS y fortalecer los indicadores de cobertura y oportunidad en la notificación basada en esta fuente.
• Retomar el proceso de diseño e implementación la vigilancia centinela para sífilis y Neisseria gonorroheae en población general, ITS ulcerativas y verrugas genitales; lo anterior a fin de mitigar las consecuencias en la población general y disminuir la carga de enfermedad por morbilidad y mortalidad atribuible a estos eventos. 
• Continuar con la implementación de la vigilancia comunitaria para territorios con problemas de conectividad, dispersión geográfica, población minoritaria como grupos indígenas y otras,  con el fin identificar y analizar eventos de interés en salud pública que no son detectados a través de los procesos rutinarios de vigilancia desde el nivel institucional.
• Expandir la implementación de los pilotos para el proceso de vigilancia epidemiológica de la morbilidad materna extrema, a partir de la estrategia de alertas tempranas y seguimiento intensivo a las actividades de vigilancia que deben ser desarrolladas por los actores del sistema de salud, como por ejemplo a las aseguradoras.
• Implementar y dar continuidad a una estrategia de análisis de la mortalidad de tuberculosis, que me permita establecer factores de riesgo asociados al evento y la letalidad en el país.
• Reactivar la estrategia de “Implementación, Educación y Comunicación – IEC” para enfermedades transmitidas por alimentos y ampliación de la estrategia para enfermedades vehiculizadas por agua  y alimentos (Hepatitis A, Fiebre Tifoidea, Enfermedad Diarreica Aguda y Toxinas Marinas), con el fin de fortalecer el proceso de vigilancia, sensibilizando a los profesionales de la salud encargados de la notificación y a la comunidad responsable del adecuado tratamiento de estos eventos.
• Implementar y dar continuidad al proyecto que permita con base en los análisis epidemiológicos generar información con enfoque de determinantes sociales que sirva como herramienta para la toma de decisiones en el ámbito interinstitucional.
• Continuar con la modernización del sistema de información existente para dar transito a un sistema web de manera progresiva, que no solo implica infraestructura informática sino que también incluye asistencias técnicas, fortalecimiento de la mesa de ayuda y de los procesos de verificación de la calidad y depuración de las bases de datos de los eventos de interés en salud pública, que impactaría en los tiempos de disposición de estas para el análisis y seguimiento a la gestión de los operadores del sistema, logrando ampliar la  cobertura hasta nivel municipal y local.
• Implementar y dar continuidad a acciones encaminadas a evaluar y certificar la calidad estadística de los procesos del sistema de información de eventos de interés en salud pública.
• Creación y fortalecimiento de las redes especiales para la recopilación, análisis, interpretación, actualización, divulgación y evaluación sistemática de los eventos de interés en salud pública priorizados.
• Fortalecer el Grupo de Epidemiología Aplicada, para desarrollar las siguientes acciones: continuar con los procesos de formación a nivel nacional para fortalecer las competencias del talento humano encargado de llevar a cabo acciones de vigilancia en salud pública y adelantar acciones para lograr la acreditación del programa de Entrenamiento en Epidemiología de Campo – FETP, según lineamiento de TEPHINET. Se requiere mantener la acreditación como organismo certificador de personas en salud pública, adelantando acciones de certificación en las normas de competencia laboral en salud pública, con altos estándares de calidad, dirigido al personal que opera el sistema de vigilancia en el país. Continuar con el fomento de la divulgación de la información en salud pública, incentivando para que las diferentes entidades territoriales participen con trabajos de investigación para ser publicados en el IQEN, de esta manera asegurar información actualizada sobre la atención de brotes y estudios de epidemiología de campo a nivel nacional.
• Fortalecimiento de las acciones de prevención, vigilancia y control de los factores de riesgo ambiental para la salud pública a través de la implementación de programas de vigilancia epidemiológica intensificada  en poblaciones afectadas por acciones de minería, así mismo la vigilancia de brotes y alertas de las intoxicaciones por sustancias químicas.
• Fortalecimiento de las acciones de prevención, vigilancia y control de los factores de riesgo ambiental para la salud pública orientado a la adaptación al cambio climático y su afectación en salud, por medio de la construcción de mapas de riesgo y la implementación del plan de adaptación al cambio climático.
• Garantizar la evaluación del riesgo de toxicidad de plaguicidas, emisión de conceptos toxicológicos, dictámenes técnicos toxicológicos y las modificaciones de los mismos. Igualmente dar respuesta al proceso de reevaluación de los plaguicidas químicos de uso agrícola liderado por la autoridad nacional competente – ICA.
• Fortalecer los sistemas de detección de alertas tempranas en salud pública a través de estrategias que permitan el análisis y la evaluación de riesgo en todas las etapas de crisis en situaciones de brotes y emergencias, promoviendo el uso de las últimas tecnologías de información y comunicación.
• Mejorar el módulo de análisis del sistema de información de vigilancia en salud pública como una herramienta que permita transformar datos del sistema transaccional e información desestructurada (interna y externa del INS) en información estructurada, para su explotación directa o para su análisis y conversión en conocimiento, dando así soporte a la toma de decisiones.
• Fortalecer los procesos de vigilancia de las IAAS, resistencia bacteriana, consumo de antibióticos e infección del sitio operatorio en instituciones de salud y entidades territoriales del país que aporten a la toma de decisiones en la implementación de acciones prevención y control, así mismo apoyar la  formulación de la Política Nacional y el programa de Prevención, Vigilancia y Control de IAAS de manera intersectorial para contribuir al mejoramiento de la calidad de prestación de servicios de salud y dar respuesta al Plan Decenal de Salud Pública 2012-2021  y la Política Nacional Farmacéutica- Conpes 155.
• Generar estrategias que permitan la información y comunicación permanente a la población con el fin de mitigar la presencia de enfermedades de interés en salud pública.
• Continuar con los procesos para incluir la vigilancia de nuevos eventos como Tracoma, Infecciones en sitio quirúrgico, Enfermedades Raras, Cáncer de Seno, Cáncer de Cuello Uterino, Síndromes Febriles, Intento Suicida, Consumo de sustancias psicoactivas con énfasis en sustancias inyectadas y vigilancia de eventos a partir de fuentes secundarias, para los cuales será necesario definir y validar estrategias de vigilancia e implementar pilotos. Las estrategias que se prevén para muchos de los nuevos eventos, incluyen actividades de seguimiento a la gestión, para lo cual se requiere infraestructura y talento humano capacitado y suficiente para asumir tal reto.
• Dar continuidad a la estrategia de vigilancia basada en registros individuales de prestación de servicios RIPS y fortalecer los indicadores de cobertura y oportunidad en la notificación basada en esta fuente.
• Retomar el proceso de diseño e implementación la vigilancia centinela para sífilis y Neisseria gonorroheae en población general, ITS ulcerativas y verrugas genitales; lo anterior a fin de mitigar las consecuencias en la población general y disminuir la carga de enfermedad por morbilidad y mortalidad atribuible a estos eventos. 
• Continuar con la implementación de la vigilancia comunitaria para territorios con problemas de conectividad, dispersión geográfica, población minoritaria como grupos indígenas y otras,  con el fin identificar y analizar eventos de interés en salud pública que no son detectados a través de los procesos rutinarios de vigilancia desde el nivel institucional.
• Expandir la implementación de los pilotos para el proceso de vigilancia epidemiológica de la morbilidad materna extrema, a partir de la estrategia de alertas tempranas y seguimiento intensivo a las actividades de vigilancia que deben ser desarrolladas por los actores del sistema de salud, como por ejemplo a las aseguradoras.
• Implementar y dar continuidad a una estrategia de análisis de la mortalidad de tuberculosis, que me permita establecer factores de riesgo asociados al evento y la letalidad en el país.
• Reactivar la estrategia de “Implementación, Educación y Comunicación – IEC” para enfermedades transmitidas por alimentos y ampliación de la estrategia para enfermedades vehiculizadas por agua  y alimentos (Hepatitis A, Fiebre Tifoidea, Enfermedad Diarreica Aguda y Toxinas Marinas), con el fin de fortalecer el proceso de vigilancia, sensibilizando a los profesionales de la salud encargados de la notificación y a la comunidad responsable del adecuado tratamiento de estos eventos.
• Implementar y dar continuidad al proyecto que permita con base en los análisis epidemiológicos generar información con enfoque de determinantes sociales que sirva como herramienta para la toma de decisiones en el ámbito interinstitucional.
• Continuar con la modernización del sistema de información existente para dar transito a un sistema web de manera progresiva, que no solo implica infraestructura informática sino que también incluye asistencias técnicas, fortalecimiento de la mesa de ayuda y de los procesos de verificación de la calidad y depuración de las bases de datos de los eventos de interés en salud pública, que impactaría en los tiempos de disposición de estas para el análisis y seguimiento a la gestión de los operadores del sistema, logrando ampliar la  cobertura hasta nivel municipal y local.
• Implementar y dar continuidad a acciones encaminadas a evaluar y certificar la calidad estadística de los procesos del sistema de información de eventos de interés en salud pública.
• Creación y fortalecimiento de las redes especiales para la recopilación, análisis, interpretación, actualización, divulgación y evaluación sistemática de los eventos de interés en salud pública priorizados.
• Fortalecer el Grupo de Epidemiología Aplicada, para desarrollar las siguientes acciones: continuar con los procesos de formación a nivel nacional para fortalecer las competencias del talento humano encargado de llevar a cabo acciones de vigilancia en salud pública y adelantar acciones para lograr la acreditación del programa de Entrenamiento en Epidemiología de Campo – FETP, según lineamiento de TEPHINET. Se requiere mantener la acreditación como organismo certificador de personas en salud pública, adelantando acciones de certificación en las normas de competencia laboral en salud pública, con altos estándares de calidad, dirigido al personal que opera el sistema de vigilancia en el país. Continuar con el fomento de la divulgación de la información en salud pública, incentivando para que las diferentes entidades territoriales participen con trabajos de investigación para ser publicados en el IQEN, de esta manera asegurar información actualizada sobre la atención de brotes y estudios de epidemiología de campo a nivel nacional.
• Fortalecimiento de las acciones de prevención, vigilancia y control de los factores de riesgo ambiental para la salud pública a través de la implementación de programas de vigilancia epidemiológica intensificada  en poblaciones afectadas por acciones de minería, así mismo la vigilancia de brotes y alertas de las intoxicaciones por sustancias químicas.
• Fortalecimiento de las acciones de prevención, vigilancia y control de los factores de riesgo ambiental para la salud pública orientado a la adaptación al cambio climático y su afectación en salud, por medio de la construcción de mapas de riesgo y la implementación del plan de adaptación al cambio climático.
• Garantizar la evaluación del riesgo de toxicidad de plaguicidas, emisión de conceptos toxicológicos, dictámenes técnicos toxicológicos y las modificaciones de los mismos. Igualmente dar respuesta al proceso de reevaluación de los plaguicidas químicos de uso agrícola liderado por la autoridad nacional competente – ICA.
• Fortalecer los sistemas de detección de alertas tempranas en salud pública a través de estrategias que permitan el análisis y la evaluación de riesgo en todas las etapas de crisis en situaciones de brotes y emergencias, promoviendo el uso de las últimas tecnologías de información y comunicación.
• Mejorar el módulo de análisis del sistema de información de vigilancia en salud pública como una herramienta que permita transformar datos del sistema transaccional e información desestructurada (interna y externa del INS) en información estructurada, para su explotación directa o para su análisis y conversión en conocimiento, dando así soporte a la toma de decisiones.
• Fortalecer los procesos de vigilancia de las IAAS, resistencia bacteriana, consumo de antibióticos e infección del sitio operatorio en instituciones de salud y entidades territoriales del país que aporten a la toma de decisiones en la implementación de acciones prevención y control, así mismo apoyar la  formulación de la Política Nacional y el programa de Prevención, Vigilancia y Control de IAAS de manera intersectorial para contribuir al mejoramiento de la calidad de prestación de servicios de salud y dar respuesta al Plan Decenal de Salud Pública 2012-2021  y la Política Nacional Farmacéutica- Conpes 155.
• Generar estrategias que permitan la información y comunicación permanente a la población con el fin de mitigar la presencia de enfermedades de interés en salud pública.
</t>
  </si>
  <si>
    <t>C-213-300-1</t>
  </si>
  <si>
    <t>ADMINISTRACION PRODUCCION Y CONTROL DE LA CALIDAD DE BIOLOGICOS Y QUIMICOS Y ANIMALES DE LABORATORIO</t>
  </si>
  <si>
    <t>En términos generales, los recursos solicitados en el proyecto de inversión se encaminan a fortalecer las acciones adelantadas en procura de optimizar los procesos productivos y de control de calidad que le son propios a la Dirección de Producción en cumplimiento de sus funciones misionales a partir de la adquisición de los bienes y servicios que se requieren para el normal desarrollo de los mismos, así como de aquellos que han sido identificados como necesarios por los distintos grupos de trabajo en las últimas vigencias pero que no han podido ser programados en los planes de adquisiciones de la entidad dado que el consolidado de dichas necesidades supera el monto de recursos disponibles en una determinada vigencia. 
En tal sentido, es importante recordar que el desarrollo de un número importante de planes, programas, proyectos y acciones encaminadas a atender las problemáticas de salud pública de los colombianos se ve altamente afectado por la posibilidad de contar de manera oportuna y eficaz con productos biológicos, biomodelos, medios de cultivo y reactivos de diagnóstico que cumplan con todos los estándares y requisitos de calidad que normas nacionales e internacionales contemplen para los mismos, coadyuvando al fortalecimiento de soberanía nacional requerida en materia de atención de la salud pública de los colombianos.
De otra parte, se espera poder avanzar en el desarrollo del programa de modernización tecnológica de la planta de producción de sueros hiperinmunes para asegurar el cumplimiento de Buenas Prácticas de Manufactura vigentes - BPM</t>
  </si>
  <si>
    <t>C-213-300-2</t>
  </si>
  <si>
    <t>PREVENCIÓN INVESTIGACIÓN, DESARROLLO Y PRODUCCION DE BIOLOGICOS DE ALTO IMPACTO PARA LA SALUD PÚBLICA  NACIONAL</t>
  </si>
  <si>
    <t>El INS está atravesando una situación muy delicada en lo que respecta a su certificación en BPM por lo que se considera más prioritario avanzar en la modernización tecnológica de la planta de producción de sueros hiperinmunes que realizar un estudio para determinar la factibilidad técnica, económica, financiera, de administración, ambiental y social de una planta para la producción de la vacuna contra la fiebre amarilla y otras vacunas en Colombia. Así las cosas, se ha contemplado la posibilidad de apelar al mecanismo de las APP (Asociaciones Publico Privadas) a partir de las cuales sea posible ubicar actores que le permitan identificar al país soluciones en relación con problemas de salud pública que se presenten en lo que tiene que ver con la producción nacional de vacunas.</t>
  </si>
  <si>
    <r>
      <rPr>
        <b/>
        <sz val="11"/>
        <color theme="1"/>
        <rFont val="Calibri"/>
        <family val="2"/>
        <scheme val="minor"/>
      </rPr>
      <t>Nota</t>
    </r>
    <r>
      <rPr>
        <sz val="11"/>
        <color theme="1"/>
        <rFont val="Calibri"/>
        <family val="2"/>
        <scheme val="minor"/>
      </rPr>
      <t>: Dentro del anteproyecto de presupuesto del proyecto de inversión "ADMINISTRACIÓN, PRODUCCIÓN Y CONTROL DE LA CALIDAD DE  BIOLÓGICOS Y QUÍMICOS Y ANIMALES DE LABORATORIO" para la vigencia 2016 se contempla una apropiación de $721.000,000 para la actividad "Modernizar tecnológicamente la planta de producción de sueros hiperinmunes"</t>
    </r>
  </si>
  <si>
    <t>SUMINISTRO DE GASES INDUSTRIALES MEZCLAS ESPECIALES Y PRUEBAS HIDROSTATICAS QUE PERMITAN DAR CONTINUIDAD A LAS ACTIVIDADES MISIONALES Y DE APOYO DE LOS DIFERENTES GRUPOS Y AREAS DEL INS</t>
  </si>
  <si>
    <t>Aprobado y en ejecución</t>
  </si>
  <si>
    <t>510300 5 -11</t>
  </si>
  <si>
    <t>Mejoramiento fortalecimiento red nacional de laboratorios</t>
  </si>
  <si>
    <t xml:space="preserve">   Justificacion recursos adicionales (10%): Desde 2014 el INS vienen asumiendo mas responsabilidades entorno al desarrollo de capacidad de Laboratorio para deteccion de njuevas amenazas por agentes emergentes y remergentes que no ciruclaban en el paìs, como virus de Chikungunya, amenza de ebola, virus Zika, agentes causantes de resistencia bacteriana a medicamentos en hospitales., lo cual requiere mayor cantidad de insumos, reactivos y elementos de bioseguridad.         1. Garantizar la vigilancia nacional para eventos infecciosos de mayor impacto en salud pública nacional y de notificaciòn internacional para cumplir con el reglamento sanitario internacional (RSI) definidos como prioritarios: Influenzae, H1N1,  Vibrio cholerae  sarampión, rubeola, de virus entéricos, polio, fiebre amarilla, Shigella spp., Salmonella spp.,entre otros.   2. Ampliar la capacidad de diagnòstico implementando nuevos mètodos para asegurar la detección de màs de 40 agentesinfecciosos causantes de enfermedades transmisible ya sumir los nuevos eventos a vigilar acorde con la ampliaciòpropuesta por el MSPS.
3. Adaptar o desarrollar nuevas técnicas moleculares y nuevas tècnicas de diagnóstico  rápido  para detección oportuna de agentes causantes de brotes,, emergencias y riesgo sanitario, para uso en las regiones a travès de la RNL:  agentes causantes de infecciones intrahospitalria resistentes                                                                                                             4. Generar capacidad de laboratorio que permita detectar y controlar los riesgos ambientales que afectan la salud y generar mapas de riesgo ambiental acorde con el plan decenal de salud pública (plomo, mercurio, cadmio)  y ampliar la cobertura de la vigilancia de la calidad de agua potable.                                                                                                           5. Ampliar y fortalecer la rectoria, el control y la coordinación del estado sobre la Red Nacional de Laboratorios (RNL) mediante supervisiòn, asistencia tècnica, capacitaciòn del recurso humano cientifico técnico que permita mejorar la calidad de los diagnòsticos, generar capacidad de investigación epidemiológica por laboratorio, potenciar los laboratorios de salud pùblica (LSP).                                                                                                                                                             6. Generar la competitividad nacional y reconocimiento mutuo internacional respecto a la calidad de los resultados y el cumplimiento de las normas nacionales e internacionales de calidad establecidas para los Laboratorios de referencia y de la RNL.      </t>
  </si>
  <si>
    <t>510300 4 - 11</t>
  </si>
  <si>
    <t>Mejoramiento fortalecimiento red nacional de bancos de sangre</t>
  </si>
  <si>
    <t>Justificaciòn recursos adicionales: El INS requiere implemenatr la vigilancia epidemiologica o hemovigilancia en el programa de sangre para 420 hospitales y 88 bancos de sangre acorde con los lineamientos nacionales.   La Coordinación de la Red Nacional de Bancos de Sangre y Servicios de Transfusión busca integrar todos los bancos de sangre y servicios de transfusión, para garantizar acceso, disponibilidad, calidad y uso racional de sangre y en este marco dar continuidad y fortalecer el programa de evaluación externa del desempeño directa en inmunoserología el cual busca evaluar y mejorar la calidad de las pruebas de inmunoserología realizadas por los bancos de sangre en pro de garantizar la seguridad transfusional.</t>
  </si>
  <si>
    <t>510300 4 -20</t>
  </si>
  <si>
    <t>510300 6 -11</t>
  </si>
  <si>
    <r>
      <t xml:space="preserve">Justificaciòn recursos adicionales: Es necesaria la adquisiciòn o desarrollo de un nuevo software de sistema de informaciòn para mantenr actualizada la gestion y vigilancia de la red de trasplantes en todo el territorio nacional. El INS ejerce las funciones como Coordinador Nacional de la Red de Donación y Trasplantes, en este sentido debe asegurar el cumplimiento a las funciones y competencias contenidas en el decreto </t>
    </r>
    <r>
      <rPr>
        <sz val="8"/>
        <rFont val="Arial"/>
        <family val="2"/>
      </rPr>
      <t>2493 de 2004, Resolución 2640 de 2005, decreto 2774 de 2012 y demas normatividad vigente. Por lo anterior la entidad debe garantizar la realización de los procesos operativos Nacionales de la Red de manera ininterrumpida, asi como el desarrollo y fortalecimiento de susu programas de gestión de información, promoción y formación de recurso humano y auditoria. Así como la implementación del componente de vigilancia de la actividfad de trasplante de órganos, tejidos y células. 
Adicionalmente el Plan Decenal de Salud Pública contempla entre sus metas al 2021 el incremento de la actividad de donación y trasplantes en un 20% lo que implica el fortalecimiento de las competencias nacionales y regionales tanto operativas como de promoción a la donación. 
Por su parte el Ministerio de Salud y Protección Social  expidió en el año 2014 la Resolución 2003 en la cual se incorporan las actividades de donación en servicios de salud de cuidado intensivo, adem[as de nuevos estandares en trasplantes y donacion para otos servicios, lo anterior requiere el acompanamiento tecnico y la modulaci[on a trav[es de lineamientos nacionales de la actividad.</t>
    </r>
  </si>
  <si>
    <t>Mejoramiento fortalecimiento red nacional de donacion y trasplante</t>
  </si>
  <si>
    <t>pendiente de envio</t>
  </si>
  <si>
    <t>Mejoramiento fortalecimiento red nacional de donación y trasplante</t>
  </si>
  <si>
    <t xml:space="preserve">garantizar la operación del centro regulador de trasplantes de forma ininterrumpida según procedimientos institucionales e indicadores de su actividad.  </t>
  </si>
  <si>
    <t>Pendiente de envio</t>
  </si>
  <si>
    <t xml:space="preserve">NACION </t>
  </si>
  <si>
    <t>NACION</t>
  </si>
  <si>
    <t>320 301 2 11</t>
  </si>
  <si>
    <t xml:space="preserve">Recursos de la Nacion </t>
  </si>
  <si>
    <t xml:space="preserve">La función principal del ONS es hacer los análisis de la situación de salud con las metodologías de carga de enfermedad y determinantes sociales de la salud. En el país existe importante información que requiere de una análisis detallado para la implementación y seguimiento del Plan Decenal de Salud, pero también se requiere información adicional que aún no se ha levantado. Durante el primer año de funcionamiento del ONS  ha avanzado en el análisis de la información disponible para la generación de evidencia, sin embargo las metodologías de análisis requieren el diseño de investigaciones más profundas que incluyen aproximaciones cualitativas y cuantitativas con levantamiento de información. 
Especial atención se debe tener sobre los análisis de determinantes sociales de salud que buscan dar información de primera mano a los hacedores de políticas públicas. A este respecto se resalta la importancia de este tipo de análisis para la generación de líneas de base y evaluación de impacto en temas como salud ambiental y enfermedades crónicas no transmisibles, donde el PDSP tiene definidas metas claras que dependen de la realización de investigaciones en estas áreas por parte del ONS.
El ONS también realiza una labor de estandarización de las metodologías empleadas para futuras aplicaciones y comparabilidad entre los datos. Los eventos a analizar requieren de un ejercicio de priorización para el análisis que permita focalizar esfuerzos en la solución de preguntas relevantes y de alto impacto en el país.
Finalmente el  ONS debe avanzar en la traducción de la evidencia en recomendaciones a los tomadores de decisiones y hacedores de política publica y evaluación del impacto (potencial o real) de intervenciones disponibles. Todo este ejercicio de síntesis de la evidencia para la acción requiere de la inversión de recursos para el fortalecimiento del ONS como coordinador de la gestión de conocimiento en salud pública del país.
El ONS está comprometido con la creación de una red de conocimiento en salud pública, pues existe una baja divulgación del conocimiento científico, que ha generado que la sociedad científica sea desconocida por los tomadores de decisiones, que la comunidad en general este desinformada o mal informada y que se presente duplicidad de esfuerzos en la generación de conocimiento y en la toma de decisiones. El concepto fundamental que define al observatorio es la gestión de conocimiento, el cual implica al menos 4 procesos: Crear conocimiento, almacenarlo, transferirlo e implementarlo con el fin de cambiar positivamente la realidad (situación de salud de la población). Dentro de la gestión del conocimiento la etapa de transferencia de conocimiento requiere la implementación de la estrategia de comunicaciones, que permita la apropiación social del conocimiento científico. El nuevo ONS requiere el mantenimiento de la plataforma web como una de sus estrategias de divulgación de conocimiento.
El ONS fue creado en 2011 por la ley 1438, en el 2012 con la reestructuración del INS se crea la nueva dependencia del ONS, que empieza a operar con recursos del proyecto de inversión de la dirección de vigilancia. Se dispusieron de 2500 millones para ejecución través de una convocatoria el Colciencias, los cuales en realidad están siendo ejecutados en su totalidad durante el año 2014. Para 2015 se aprobó el proyecto del ONS por el DNP.
</t>
  </si>
  <si>
    <t xml:space="preserve">INVESTIGACION EN SALUD </t>
  </si>
  <si>
    <t xml:space="preserve">PROPIOS </t>
  </si>
  <si>
    <t>223.406.1</t>
  </si>
  <si>
    <t xml:space="preserve">510300 5 </t>
  </si>
  <si>
    <t xml:space="preserve">MEJORAMIENTO FORTALECIMIENTO RED NACIONAL DE LABORATORIOS </t>
  </si>
  <si>
    <t xml:space="preserve">MEJORAMIENTO FORTALECIMIENTO RED NACIONAL DE BANCOS DE SANGRE </t>
  </si>
  <si>
    <t xml:space="preserve">MEJORAMIENTO FORTALECIMIENTO RED DE DONACION Y TRASPLANTE </t>
  </si>
  <si>
    <t xml:space="preserve">MEJORAMIENTO FORTALECIMIENTO DE LA GESTION REALIZADA EN EL OBSERVATORIO NACIONAL DE SALUD </t>
  </si>
  <si>
    <t xml:space="preserve">CONSTRUCCION Y REMODELACION DE LABORTORIOS </t>
  </si>
  <si>
    <t xml:space="preserve">RECURSOS NACION </t>
  </si>
  <si>
    <t>Realizar la actualizacion y adecuacion en los espacios de laboratorios, de acuerdo a las necesidades y la funcionalidad de las areas misionales de Instituto.    * Intervencion de REFORZAMIENTO ESTRUCTURAL de los bloques F y/o D, de acuerdo a los estudios de vulnerabilidad sismica realizados por la Universidad Nacional, donde se concluye:  **La construcccion presenta de acuerdo el estudio, y se evidencia mediante observacion directa de DAÑOS SEVEROS, producto de asentamientos diferenciales de la estructura.   **Que sus elementos estructurales aporticados (sistema esqueletal portante aporticado), presenta fisuras y asentamientos diferenciales de magnitud apresiable que requieren de INTERVENCION INMEDIATA, con el unico fin de evitar colapso de la edificacion, ya que los elementos afectados son elementos estructurales y portantes de la misma.   **Que los elementos tales como muros de fachada, divisorios, plaquetas, en sentido longitudinal y transversal, presenta agrietamiento y deformaciones con espesores de hasta 40 mm, que pueden producir volcamiento de los mismos.  **Que existen puntos criticos de asentamiento estructural de hasta 80mm, con amernaza de colapso.  **Asi mismo la carbonatacion del acero de refuerzo es evidente y requiere de intervencion pronta con el unico fin de NO incrementar los indices de sobre-esfuerzo y flexibilidad de los elementos de rigidizacion de la edificacion.  **Por lo anterior a manera de sintesis y por lo descrito en el informe detallado de la U. Nacional ( aprox 300 folios), se requiere de UNA PRIMERA FASE DE INTERVENCION ESTRUCTURAL Y DE REFORZAMIENTO inmediata, con el unico fin de evitar colapso de la edificacion ante un evento sismico, o ante el progreso del asentamiento estructural, y que cumpla con lo minimo exigido en porcentaje de NIVEL DE SEGURIDAD SISMORESISTENTE, de acuerdo a las Normas Colombianas de Construcciones Sismoresistentes. ( NSR-10).</t>
  </si>
  <si>
    <t xml:space="preserve">Para el INS, es una prioridad ampliar, desarrollar y modernizar la capacidad  de los sistemas de información que cubren y los aspectos relevantes de los eventos de interés en salud pública, desde las unidades primarias generadoras de datos. En los últimos años se han hecho esfuerzos aislados por mantener operando los diferentes subsistemas de información del INS; sin embargo, es necesario avanzar en la modernización de la plataforma actual acorde a las posibilidades tecnológicas que existen, para continuar dando cuenta de las intervenciones de seguimiento a las acciones de salud ajustadas a las necesidades particulares de la vigilancia de los eventos priorizados. Esto requiere el desarrollo de sistemas oportunos que rápidamente permitan la inclusión de variables para la captura directa de los datos complementarios y brotes, reporte de resultados de laboratorio con funcionalidades para ingresos nuevos y ajustes con sus respectivas validaciones de captura.  Entre estos subsistemas se tienen: sistema de vigilancia de la calidad del agua para consumo humano (SIVICAP), actividades del sistema de información para la gestión y vigilancia de trasplantes, sistema de información para la gestión y vigilancia epidemiológica de bancos de sangre y servicios de transfusión (HEMOVIGILANCIA), el sistema de información para la gestión y vigilancia de la circulación de los vectores de enfermedades como Chagas, Dengue, malaria (SIVIEN) y el sistema de información para la gestión, vigilancia de la cobertura diagnóstica de la Red Nacional de Laboratorios (SIVILAB) y el Sistema para la Evaluación Externa de Desempeño (PCC).
Con la visión de un sistema integrado de información articulador de información de diferente Naturaleza en ramas de la vigilancia en la salud pública, el Instituto Nacional de Salud y con la visión del Ministerio de TIC, en el siguiente período requerirá fomentar el despliegue y uso eficiente de la infraestructura de TIC para la provisión de servicios basados en redes de telecomunicaciones y los servicios que sobre ellas se puedan prestar, y promoverá el óptimo aprovechamiento de los recursos con el ánimo de generar competencia, calidad y eficiencia, en beneficio de los usuarios. Se buscará la expansión y cobertura de sus comunicaciones permitiendo el acercamiento de su actuar misional con los responsables de los procesos de la vigilancia en la salud pública en los niveles municipales y departamentales para ello evaluará e implementará infraestructura crítica de TIC mejorando sus características técnicas tales como su capacidad y escalabilidad, lo cual permite implementar soluciones ajustadas a las necesidades y de esta manera poder generar una respuesta oportuna ante la presencia de brotes y situaciones de emergencia. 
</t>
  </si>
  <si>
    <t>Conectividad para la sede principal y la sede chapinero del INS.</t>
  </si>
  <si>
    <t>Se va a iniciar el tramite en la Oficina Asesora de Planeación</t>
  </si>
  <si>
    <t>a. Salud Pública y promoción social</t>
  </si>
  <si>
    <t>d. Fortalecimiento institucional y de la inspección vigilancia y control del Sistema de Salud.</t>
  </si>
  <si>
    <t>Portales web de consulta en salud y protección social operando</t>
  </si>
  <si>
    <t>1. Departamentos con información anual del estado nutricional en menores de 18 años y gestantes
2. Instrumentos regulatorios para la prevención del exceso de peso
3. Percepción de inseguridad alimentaria (moderada y severa) de los hogares
4. Porcentaje de niños de 6 a 8 meses de edad que consumen una dieta mínima aceptable
5. Porcentaje de personas que consumen a diario frutas en población de 5 a 64 años
6. Prevalencia de exceso de peso en hombres y mujeres de 18 a 64 años
8. Prevalencia de exceso de peso en niños, niñas y adolescentes de 5 a 17 años
9. Proporción de niños menores de 6 meses de edad que son alimentados exclusivamente con leche materna</t>
  </si>
  <si>
    <t>1. Brotes de enfermedades trasmitidas por alimentos notificados en colectivo
2. Tasa de mortalidad prematura por enfermedades no transmisibles (por 100.000 habitantes de 30 a 70 años)
3. Tasa de mortalidad infantil por 1.000 nacidos vivos (ajustada)
4. Razón de mortalidad materna a 42 días en el área rural dispersa
5. Tasa de mortalidad por desnutrición en menores de 5 años (por cada 100.000)
6. Porcentaje de casos de VIH detectados tempranamente
7. Tasa de mortalidad por EDA en niños y niñas menores de 5 años*
8. Tasa de mortalidad por IRA en niños y niñas menores de 5 años*</t>
  </si>
  <si>
    <t>1. Catálogos digitales de información en salud interoperables y disponibles para consulta</t>
  </si>
  <si>
    <t>NA</t>
  </si>
  <si>
    <t xml:space="preserve">RECURSOS </t>
  </si>
  <si>
    <t xml:space="preserve">Contratar el servicio para el transporte  y manejo especializado de  productos biológicos y químicos,  reactivos, insumos de laboratorio y muestras biológicas, a los diferentes destinos nacionales e internacionales, así como a nivel local, de acuerdo con los requerimientos del INS, cumpliendo con la normatividad vigente para cada tipo de envío según el contenido y  peligrosidad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</si>
</sst>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quot;\ * #,##0_);_(&quot;$&quot;\ * \(#,##0\);_(&quot;$&quot;\ *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376091"/>
      <name val="Calibri"/>
      <family val="2"/>
      <scheme val="minor"/>
    </font>
    <font>
      <sz val="11"/>
      <color rgb="FF000000"/>
      <name val="Calibri"/>
      <family val="2"/>
      <scheme val="minor"/>
    </font>
    <font>
      <sz val="11"/>
      <color rgb="FF376091"/>
      <name val="Calibri"/>
      <family val="2"/>
      <scheme val="minor"/>
    </font>
    <font>
      <b/>
      <sz val="11"/>
      <color rgb="FFFFFFFF"/>
      <name val="Calibri"/>
      <family val="2"/>
      <scheme val="minor"/>
    </font>
    <font>
      <sz val="11"/>
      <color rgb="FFFFFFFF"/>
      <name val="Calibri"/>
      <family val="2"/>
      <scheme val="minor"/>
    </font>
    <font>
      <b/>
      <sz val="11"/>
      <color rgb="FF000000"/>
      <name val="Calibri"/>
      <family val="2"/>
      <scheme val="minor"/>
    </font>
    <font>
      <b/>
      <sz val="11"/>
      <color rgb="FFD8D8D8"/>
      <name val="Calibri"/>
      <family val="2"/>
      <scheme val="minor"/>
    </font>
    <font>
      <b/>
      <sz val="11"/>
      <color rgb="FF95B3D7"/>
      <name val="Calibri"/>
      <family val="2"/>
      <scheme val="minor"/>
    </font>
    <font>
      <sz val="8"/>
      <color theme="1"/>
      <name val="Calibri"/>
      <family val="2"/>
      <scheme val="minor"/>
    </font>
    <font>
      <b/>
      <sz val="9"/>
      <color indexed="81"/>
      <name val="Tahoma"/>
      <family val="2"/>
    </font>
    <font>
      <sz val="9"/>
      <color indexed="81"/>
      <name val="Tahoma"/>
      <family val="2"/>
    </font>
    <font>
      <sz val="8"/>
      <color theme="1"/>
      <name val="Arial"/>
      <family val="2"/>
    </font>
    <font>
      <sz val="8"/>
      <name val="Arial"/>
      <family val="2"/>
    </font>
    <font>
      <sz val="8"/>
      <color rgb="FF000000"/>
      <name val="Arial"/>
      <family val="2"/>
    </font>
    <font>
      <sz val="9"/>
      <color theme="1"/>
      <name val="Arial"/>
      <family val="2"/>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95B3D7"/>
        <bgColor indexed="64"/>
      </patternFill>
    </fill>
    <fill>
      <patternFill patternType="solid">
        <fgColor rgb="FFBDD7EE"/>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s>
  <borders count="63">
    <border>
      <left/>
      <right/>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B8CCE4"/>
      </bottom>
      <diagonal/>
    </border>
    <border>
      <left/>
      <right/>
      <top/>
      <bottom style="medium">
        <color rgb="FF000000"/>
      </bottom>
      <diagonal/>
    </border>
    <border>
      <left/>
      <right/>
      <top style="medium">
        <color rgb="FF000000"/>
      </top>
      <bottom/>
      <diagonal/>
    </border>
    <border>
      <left style="medium">
        <color rgb="FF000000"/>
      </left>
      <right style="thin">
        <color rgb="FFB8CCE4"/>
      </right>
      <top style="thin">
        <color rgb="FFB8CCE4"/>
      </top>
      <bottom style="thin">
        <color rgb="FFB8CCE4"/>
      </bottom>
      <diagonal/>
    </border>
    <border>
      <left style="thin">
        <color rgb="FFB8CCE4"/>
      </left>
      <right style="thin">
        <color rgb="FFB8CCE4"/>
      </right>
      <top style="thin">
        <color rgb="FFB8CCE4"/>
      </top>
      <bottom style="thin">
        <color rgb="FFB8CCE4"/>
      </bottom>
      <diagonal/>
    </border>
    <border>
      <left style="thin">
        <color rgb="FFB8CCE4"/>
      </left>
      <right style="medium">
        <color rgb="FF000000"/>
      </right>
      <top style="thin">
        <color rgb="FFB8CCE4"/>
      </top>
      <bottom style="thin">
        <color rgb="FFB8CCE4"/>
      </bottom>
      <diagonal/>
    </border>
    <border>
      <left style="medium">
        <color rgb="FF000000"/>
      </left>
      <right style="thin">
        <color rgb="FFB8CCE4"/>
      </right>
      <top/>
      <bottom style="thin">
        <color rgb="FFB8CCE4"/>
      </bottom>
      <diagonal/>
    </border>
    <border>
      <left style="thin">
        <color rgb="FFB8CCE4"/>
      </left>
      <right style="thin">
        <color rgb="FFB8CCE4"/>
      </right>
      <top/>
      <bottom style="thin">
        <color rgb="FFB8CCE4"/>
      </bottom>
      <diagonal/>
    </border>
    <border>
      <left style="thin">
        <color rgb="FFB8CCE4"/>
      </left>
      <right style="medium">
        <color rgb="FF000000"/>
      </right>
      <top/>
      <bottom style="thin">
        <color rgb="FFB8CCE4"/>
      </bottom>
      <diagonal/>
    </border>
    <border>
      <left style="medium">
        <color rgb="FF000000"/>
      </left>
      <right style="thin">
        <color rgb="FFB8CCE4"/>
      </right>
      <top style="thin">
        <color rgb="FFB8CCE4"/>
      </top>
      <bottom style="medium">
        <color rgb="FF9BC2E6"/>
      </bottom>
      <diagonal/>
    </border>
    <border>
      <left style="thin">
        <color rgb="FFB8CCE4"/>
      </left>
      <right style="thin">
        <color rgb="FFB8CCE4"/>
      </right>
      <top style="thin">
        <color rgb="FFB8CCE4"/>
      </top>
      <bottom style="medium">
        <color rgb="FF9BC2E6"/>
      </bottom>
      <diagonal/>
    </border>
    <border>
      <left style="thin">
        <color rgb="FFB8CCE4"/>
      </left>
      <right style="medium">
        <color rgb="FF000000"/>
      </right>
      <top style="thin">
        <color rgb="FFB8CCE4"/>
      </top>
      <bottom style="medium">
        <color rgb="FF9BC2E6"/>
      </bottom>
      <diagonal/>
    </border>
    <border>
      <left style="medium">
        <color rgb="FF000000"/>
      </left>
      <right style="medium">
        <color rgb="FF9BC2E6"/>
      </right>
      <top style="medium">
        <color rgb="FF9BC2E6"/>
      </top>
      <bottom style="medium">
        <color rgb="FF9BC2E6"/>
      </bottom>
      <diagonal/>
    </border>
    <border>
      <left style="medium">
        <color rgb="FF9BC2E6"/>
      </left>
      <right style="medium">
        <color rgb="FF9BC2E6"/>
      </right>
      <top style="medium">
        <color rgb="FF9BC2E6"/>
      </top>
      <bottom style="medium">
        <color rgb="FF9BC2E6"/>
      </bottom>
      <diagonal/>
    </border>
    <border>
      <left style="medium">
        <color rgb="FF9BC2E6"/>
      </left>
      <right style="medium">
        <color rgb="FF000000"/>
      </right>
      <top style="medium">
        <color rgb="FF9BC2E6"/>
      </top>
      <bottom style="medium">
        <color rgb="FF9BC2E6"/>
      </bottom>
      <diagonal/>
    </border>
    <border>
      <left style="medium">
        <color rgb="FF000000"/>
      </left>
      <right style="thin">
        <color rgb="FFB8CCE4"/>
      </right>
      <top style="thin">
        <color rgb="FFB8CCE4"/>
      </top>
      <bottom style="thin">
        <color rgb="FFFFFFFF"/>
      </bottom>
      <diagonal/>
    </border>
    <border>
      <left style="medium">
        <color rgb="FF000000"/>
      </left>
      <right style="medium">
        <color rgb="FFFFFFFF"/>
      </right>
      <top style="medium">
        <color rgb="FF9BC2E6"/>
      </top>
      <bottom style="thin">
        <color rgb="FFFFFFFF"/>
      </bottom>
      <diagonal/>
    </border>
    <border>
      <left style="medium">
        <color rgb="FFFFFFFF"/>
      </left>
      <right style="medium">
        <color rgb="FFFFFFFF"/>
      </right>
      <top style="medium">
        <color rgb="FF9BC2E6"/>
      </top>
      <bottom style="thin">
        <color rgb="FFFFFFFF"/>
      </bottom>
      <diagonal/>
    </border>
    <border>
      <left style="medium">
        <color rgb="FFFFFFFF"/>
      </left>
      <right style="medium">
        <color rgb="FF000000"/>
      </right>
      <top style="medium">
        <color rgb="FF9BC2E6"/>
      </top>
      <bottom style="thin">
        <color rgb="FFFFFFFF"/>
      </bottom>
      <diagonal/>
    </border>
    <border>
      <left style="medium">
        <color rgb="FF000000"/>
      </left>
      <right style="thin">
        <color rgb="FFB8CCE4"/>
      </right>
      <top style="thin">
        <color rgb="FFFFFFFF"/>
      </top>
      <bottom style="thin">
        <color rgb="FFB8CCE4"/>
      </bottom>
      <diagonal/>
    </border>
    <border>
      <left style="medium">
        <color rgb="FF000000"/>
      </left>
      <right style="medium">
        <color rgb="FFFFFFFF"/>
      </right>
      <top style="thin">
        <color rgb="FFFFFFFF"/>
      </top>
      <bottom style="medium">
        <color rgb="FF9BC2E6"/>
      </bottom>
      <diagonal/>
    </border>
    <border>
      <left style="medium">
        <color rgb="FFFFFFFF"/>
      </left>
      <right style="medium">
        <color rgb="FFFFFFFF"/>
      </right>
      <top style="thin">
        <color rgb="FFFFFFFF"/>
      </top>
      <bottom style="medium">
        <color rgb="FF9BC2E6"/>
      </bottom>
      <diagonal/>
    </border>
    <border>
      <left style="medium">
        <color rgb="FFFFFFFF"/>
      </left>
      <right style="medium">
        <color rgb="FF000000"/>
      </right>
      <top style="thin">
        <color rgb="FFFFFFFF"/>
      </top>
      <bottom style="medium">
        <color rgb="FF9BC2E6"/>
      </bottom>
      <diagonal/>
    </border>
    <border>
      <left style="medium">
        <color rgb="FF000000"/>
      </left>
      <right style="thin">
        <color rgb="FFB8CCE4"/>
      </right>
      <top style="thin">
        <color rgb="FFB8CCE4"/>
      </top>
      <bottom style="medium">
        <color rgb="FF000000"/>
      </bottom>
      <diagonal/>
    </border>
    <border>
      <left style="thin">
        <color rgb="FFB8CCE4"/>
      </left>
      <right style="thin">
        <color rgb="FFB8CCE4"/>
      </right>
      <top style="thin">
        <color rgb="FFB8CCE4"/>
      </top>
      <bottom style="medium">
        <color rgb="FF000000"/>
      </bottom>
      <diagonal/>
    </border>
    <border>
      <left style="thin">
        <color rgb="FFB8CCE4"/>
      </left>
      <right style="medium">
        <color rgb="FF000000"/>
      </right>
      <top style="thin">
        <color rgb="FFB8CCE4"/>
      </top>
      <bottom style="medium">
        <color rgb="FF000000"/>
      </bottom>
      <diagonal/>
    </border>
    <border>
      <left style="medium">
        <color rgb="FF000000"/>
      </left>
      <right style="medium">
        <color rgb="FF9BC2E6"/>
      </right>
      <top style="medium">
        <color rgb="FF9BC2E6"/>
      </top>
      <bottom style="medium">
        <color rgb="FF000000"/>
      </bottom>
      <diagonal/>
    </border>
    <border>
      <left style="medium">
        <color rgb="FF9BC2E6"/>
      </left>
      <right style="medium">
        <color rgb="FF9BC2E6"/>
      </right>
      <top style="medium">
        <color rgb="FF9BC2E6"/>
      </top>
      <bottom style="medium">
        <color rgb="FF000000"/>
      </bottom>
      <diagonal/>
    </border>
    <border>
      <left style="medium">
        <color rgb="FF9BC2E6"/>
      </left>
      <right style="medium">
        <color rgb="FF000000"/>
      </right>
      <top style="medium">
        <color rgb="FF9BC2E6"/>
      </top>
      <bottom style="medium">
        <color rgb="FF000000"/>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rgb="FFB8CCE4"/>
      </left>
      <right style="thin">
        <color rgb="FFB8CCE4"/>
      </right>
      <top style="thin">
        <color rgb="FFB8CCE4"/>
      </top>
      <bottom/>
      <diagonal/>
    </border>
    <border>
      <left style="thin">
        <color theme="0"/>
      </left>
      <right style="thin">
        <color rgb="FFB8CCE4"/>
      </right>
      <top style="thin">
        <color indexed="64"/>
      </top>
      <bottom/>
      <diagonal/>
    </border>
    <border>
      <left style="thin">
        <color theme="0"/>
      </left>
      <right style="thin">
        <color rgb="FFB8CCE4"/>
      </right>
      <top/>
      <bottom style="thin">
        <color indexed="64"/>
      </bottom>
      <diagonal/>
    </border>
    <border>
      <left style="thin">
        <color rgb="FFB8CCE4"/>
      </left>
      <right style="thin">
        <color rgb="FFB8CCE4"/>
      </right>
      <top style="thin">
        <color indexed="64"/>
      </top>
      <bottom/>
      <diagonal/>
    </border>
    <border>
      <left style="thin">
        <color rgb="FFB8CCE4"/>
      </left>
      <right style="thin">
        <color rgb="FFB8CCE4"/>
      </right>
      <top/>
      <bottom style="thin">
        <color indexed="64"/>
      </bottom>
      <diagonal/>
    </border>
    <border>
      <left style="thin">
        <color rgb="FFB8CCE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rgb="FFB8CCE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bottom/>
      <diagonal/>
    </border>
    <border>
      <left style="thin">
        <color indexed="64"/>
      </left>
      <right/>
      <top style="thin">
        <color indexed="64"/>
      </top>
      <bottom style="thin">
        <color indexed="64"/>
      </bottom>
      <diagonal/>
    </border>
    <border>
      <left style="thin">
        <color theme="0"/>
      </left>
      <right style="thin">
        <color auto="1"/>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B8CCE4"/>
      </left>
      <right/>
      <top style="thin">
        <color rgb="FFB8CCE4"/>
      </top>
      <bottom style="thin">
        <color rgb="FFB8CCE4"/>
      </bottom>
      <diagonal/>
    </border>
    <border>
      <left/>
      <right style="thin">
        <color rgb="FFB8CCE4"/>
      </right>
      <top style="thin">
        <color rgb="FFB8CCE4"/>
      </top>
      <bottom style="thin">
        <color rgb="FFB8CCE4"/>
      </bottom>
      <diagonal/>
    </border>
    <border>
      <left style="thin">
        <color rgb="FFB8CCE4"/>
      </left>
      <right style="medium">
        <color rgb="FF000000"/>
      </right>
      <top style="thin">
        <color rgb="FFB8CCE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164" fontId="0" fillId="3" borderId="3" xfId="1" applyNumberFormat="1" applyFont="1" applyFill="1" applyBorder="1" applyAlignment="1">
      <alignment vertical="center"/>
    </xf>
    <xf numFmtId="164" fontId="0" fillId="0" borderId="3" xfId="1" applyNumberFormat="1" applyFont="1" applyFill="1" applyBorder="1" applyAlignment="1">
      <alignment vertical="center"/>
    </xf>
    <xf numFmtId="0" fontId="0" fillId="3" borderId="0" xfId="0" applyFill="1"/>
    <xf numFmtId="0" fontId="0" fillId="3" borderId="3" xfId="0" applyFill="1" applyBorder="1" applyAlignment="1">
      <alignment horizontal="center"/>
    </xf>
    <xf numFmtId="0" fontId="0" fillId="0" borderId="3" xfId="0" applyBorder="1" applyAlignment="1">
      <alignment horizontal="center" wrapText="1"/>
    </xf>
    <xf numFmtId="0" fontId="0" fillId="3" borderId="3" xfId="0" applyFill="1" applyBorder="1" applyAlignment="1">
      <alignment horizontal="center" vertical="center" wrapText="1"/>
    </xf>
    <xf numFmtId="0" fontId="0" fillId="3" borderId="0" xfId="0" applyFont="1" applyFill="1"/>
    <xf numFmtId="0" fontId="5" fillId="0" borderId="7"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7" fillId="0" borderId="9" xfId="0" applyFont="1" applyBorder="1" applyAlignment="1">
      <alignment horizontal="left" wrapText="1" readingOrder="1"/>
    </xf>
    <xf numFmtId="0" fontId="7" fillId="0" borderId="10" xfId="0" applyFont="1" applyBorder="1" applyAlignment="1">
      <alignment horizontal="left" wrapText="1" readingOrder="1"/>
    </xf>
    <xf numFmtId="0" fontId="7" fillId="0" borderId="11" xfId="0" applyFont="1" applyBorder="1" applyAlignment="1">
      <alignment horizontal="left" wrapText="1" readingOrder="1"/>
    </xf>
    <xf numFmtId="0" fontId="7" fillId="0" borderId="12" xfId="0" applyFont="1" applyBorder="1" applyAlignment="1">
      <alignment horizontal="left" wrapText="1" readingOrder="1"/>
    </xf>
    <xf numFmtId="0" fontId="7" fillId="0" borderId="7" xfId="0" applyFont="1" applyBorder="1" applyAlignment="1">
      <alignment horizontal="left" wrapText="1" readingOrder="1"/>
    </xf>
    <xf numFmtId="0" fontId="7" fillId="0" borderId="8" xfId="0" applyFont="1" applyBorder="1" applyAlignment="1">
      <alignment horizontal="left" wrapText="1" readingOrder="1"/>
    </xf>
    <xf numFmtId="0" fontId="7" fillId="0" borderId="13" xfId="0" applyFont="1" applyBorder="1" applyAlignment="1">
      <alignment horizontal="left" wrapText="1" readingOrder="1"/>
    </xf>
    <xf numFmtId="0" fontId="7" fillId="0" borderId="14" xfId="0" applyFont="1" applyBorder="1" applyAlignment="1">
      <alignment horizontal="left" wrapText="1" readingOrder="1"/>
    </xf>
    <xf numFmtId="0" fontId="7" fillId="0" borderId="15" xfId="0" applyFont="1" applyBorder="1" applyAlignment="1">
      <alignment horizontal="left" wrapText="1" readingOrder="1"/>
    </xf>
    <xf numFmtId="0" fontId="9" fillId="4" borderId="16" xfId="0" applyFont="1" applyFill="1" applyBorder="1" applyAlignment="1">
      <alignment horizontal="left" wrapText="1" readingOrder="1"/>
    </xf>
    <xf numFmtId="0" fontId="9" fillId="4" borderId="17" xfId="0" applyFont="1" applyFill="1" applyBorder="1" applyAlignment="1">
      <alignment horizontal="left" wrapText="1" readingOrder="1"/>
    </xf>
    <xf numFmtId="0" fontId="9" fillId="4" borderId="18" xfId="0" applyFont="1" applyFill="1" applyBorder="1" applyAlignment="1">
      <alignment horizontal="left" wrapText="1" readingOrder="1"/>
    </xf>
    <xf numFmtId="0" fontId="10" fillId="0" borderId="7" xfId="0" applyFont="1" applyBorder="1" applyAlignment="1">
      <alignment horizontal="left" vertical="center" wrapText="1" indent="1" readingOrder="1"/>
    </xf>
    <xf numFmtId="0" fontId="10" fillId="0" borderId="8" xfId="0" applyFont="1" applyBorder="1" applyAlignment="1">
      <alignment horizontal="left" vertical="center" wrapText="1" indent="1" readingOrder="1"/>
    </xf>
    <xf numFmtId="0" fontId="9" fillId="0" borderId="16" xfId="0" applyFont="1" applyBorder="1" applyAlignment="1">
      <alignment horizontal="left" wrapText="1" readingOrder="1"/>
    </xf>
    <xf numFmtId="0" fontId="9" fillId="0" borderId="17" xfId="0" applyFont="1" applyBorder="1" applyAlignment="1">
      <alignment horizontal="left" wrapText="1" readingOrder="1"/>
    </xf>
    <xf numFmtId="0" fontId="9" fillId="0" borderId="18" xfId="0" applyFont="1" applyBorder="1" applyAlignment="1">
      <alignment horizontal="left" wrapText="1" readingOrder="1"/>
    </xf>
    <xf numFmtId="0" fontId="7" fillId="5" borderId="20" xfId="0" applyFont="1" applyFill="1" applyBorder="1" applyAlignment="1">
      <alignment horizontal="left" wrapText="1" readingOrder="1"/>
    </xf>
    <xf numFmtId="0" fontId="7" fillId="5" borderId="21" xfId="0" applyFont="1" applyFill="1" applyBorder="1" applyAlignment="1">
      <alignment horizontal="left" wrapText="1" readingOrder="1"/>
    </xf>
    <xf numFmtId="0" fontId="7" fillId="5" borderId="22" xfId="0" applyFont="1" applyFill="1" applyBorder="1" applyAlignment="1">
      <alignment horizontal="left" wrapText="1" readingOrder="1"/>
    </xf>
    <xf numFmtId="0" fontId="7" fillId="5" borderId="24" xfId="0" applyFont="1" applyFill="1" applyBorder="1" applyAlignment="1">
      <alignment horizontal="left" wrapText="1" readingOrder="1"/>
    </xf>
    <xf numFmtId="0" fontId="7" fillId="5" borderId="25" xfId="0" applyFont="1" applyFill="1" applyBorder="1" applyAlignment="1">
      <alignment horizontal="left" wrapText="1" readingOrder="1"/>
    </xf>
    <xf numFmtId="0" fontId="7" fillId="5" borderId="26" xfId="0" applyFont="1" applyFill="1" applyBorder="1" applyAlignment="1">
      <alignment horizontal="left" wrapText="1" readingOrder="1"/>
    </xf>
    <xf numFmtId="0" fontId="9" fillId="4" borderId="30" xfId="0" applyFont="1" applyFill="1" applyBorder="1" applyAlignment="1">
      <alignment horizontal="left" wrapText="1" readingOrder="1"/>
    </xf>
    <xf numFmtId="0" fontId="9" fillId="4" borderId="31" xfId="0" applyFont="1" applyFill="1" applyBorder="1" applyAlignment="1">
      <alignment horizontal="left" wrapText="1" readingOrder="1"/>
    </xf>
    <xf numFmtId="0" fontId="9" fillId="4" borderId="32" xfId="0" applyFont="1" applyFill="1" applyBorder="1" applyAlignment="1">
      <alignment horizontal="left" wrapText="1" readingOrder="1"/>
    </xf>
    <xf numFmtId="0" fontId="2" fillId="2" borderId="35" xfId="0" applyFont="1" applyFill="1" applyBorder="1" applyAlignment="1">
      <alignment horizontal="center" vertical="center" wrapText="1"/>
    </xf>
    <xf numFmtId="0" fontId="5" fillId="3" borderId="4" xfId="0" applyFont="1" applyFill="1" applyBorder="1" applyAlignment="1">
      <alignment horizontal="left" wrapText="1" readingOrder="1"/>
    </xf>
    <xf numFmtId="0" fontId="6" fillId="3" borderId="4" xfId="0" applyFont="1" applyFill="1" applyBorder="1" applyAlignment="1">
      <alignment horizontal="left" wrapText="1" readingOrder="1"/>
    </xf>
    <xf numFmtId="0" fontId="6" fillId="3" borderId="6" xfId="0" applyFont="1" applyFill="1" applyBorder="1" applyAlignment="1">
      <alignment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5" fillId="0" borderId="8" xfId="0" applyFont="1" applyBorder="1" applyAlignment="1">
      <alignment horizontal="right" vertical="center" wrapText="1" readingOrder="1"/>
    </xf>
    <xf numFmtId="0" fontId="6" fillId="0" borderId="8" xfId="0" applyFont="1" applyBorder="1" applyAlignment="1">
      <alignment horizontal="left" wrapText="1" readingOrder="1"/>
    </xf>
    <xf numFmtId="0" fontId="5" fillId="6" borderId="8" xfId="0" applyFont="1" applyFill="1" applyBorder="1" applyAlignment="1">
      <alignment horizontal="left" vertical="center" wrapText="1" readingOrder="1"/>
    </xf>
    <xf numFmtId="0" fontId="11" fillId="6" borderId="8" xfId="0" applyFont="1" applyFill="1" applyBorder="1" applyAlignment="1">
      <alignment horizontal="right" vertical="center" wrapText="1" readingOrder="1"/>
    </xf>
    <xf numFmtId="9" fontId="6" fillId="0" borderId="8" xfId="2" applyFont="1" applyBorder="1" applyAlignment="1">
      <alignment horizontal="left" wrapText="1" readingOrder="1"/>
    </xf>
    <xf numFmtId="0" fontId="6" fillId="6" borderId="8" xfId="0" applyFont="1" applyFill="1" applyBorder="1" applyAlignment="1">
      <alignment horizontal="left" wrapText="1" readingOrder="1"/>
    </xf>
    <xf numFmtId="0" fontId="8" fillId="2" borderId="36" xfId="0" applyFont="1" applyFill="1" applyBorder="1" applyAlignment="1">
      <alignment horizontal="left" vertical="center" wrapText="1" readingOrder="1"/>
    </xf>
    <xf numFmtId="0" fontId="12" fillId="2" borderId="36" xfId="0" applyFont="1" applyFill="1" applyBorder="1" applyAlignment="1">
      <alignment horizontal="right" vertical="center" wrapText="1" readingOrder="1"/>
    </xf>
    <xf numFmtId="0" fontId="12" fillId="2" borderId="36" xfId="0" applyFont="1" applyFill="1" applyBorder="1" applyAlignment="1">
      <alignment horizontal="center" vertical="center" wrapText="1" readingOrder="1"/>
    </xf>
    <xf numFmtId="0" fontId="2" fillId="2" borderId="52" xfId="0" applyFont="1" applyFill="1" applyBorder="1" applyAlignment="1">
      <alignment horizontal="center" vertical="center" wrapText="1"/>
    </xf>
    <xf numFmtId="0" fontId="6" fillId="0" borderId="0" xfId="0" applyFont="1" applyBorder="1" applyAlignment="1">
      <alignment wrapText="1"/>
    </xf>
    <xf numFmtId="0" fontId="0" fillId="3" borderId="0" xfId="0" applyFont="1" applyFill="1" applyBorder="1"/>
    <xf numFmtId="0" fontId="6" fillId="3" borderId="0" xfId="0" applyFont="1" applyFill="1" applyBorder="1" applyAlignment="1">
      <alignment wrapText="1"/>
    </xf>
    <xf numFmtId="0" fontId="8" fillId="2" borderId="7" xfId="0" applyFont="1" applyFill="1" applyBorder="1" applyAlignment="1">
      <alignment horizontal="left" vertical="center" wrapText="1" readingOrder="1"/>
    </xf>
    <xf numFmtId="0" fontId="8" fillId="2" borderId="8" xfId="0" applyFont="1" applyFill="1" applyBorder="1" applyAlignment="1">
      <alignment horizontal="left" vertical="center" wrapText="1" readingOrder="1"/>
    </xf>
    <xf numFmtId="0" fontId="9" fillId="2" borderId="9" xfId="0" applyFont="1" applyFill="1" applyBorder="1" applyAlignment="1">
      <alignment horizontal="left" wrapText="1" readingOrder="1"/>
    </xf>
    <xf numFmtId="0" fontId="9" fillId="2" borderId="16" xfId="0" applyFont="1" applyFill="1" applyBorder="1" applyAlignment="1">
      <alignment horizontal="left" wrapText="1" readingOrder="1"/>
    </xf>
    <xf numFmtId="0" fontId="9" fillId="2" borderId="17" xfId="0" applyFont="1" applyFill="1" applyBorder="1" applyAlignment="1">
      <alignment horizontal="left" wrapText="1" readingOrder="1"/>
    </xf>
    <xf numFmtId="0" fontId="9" fillId="2" borderId="18" xfId="0" applyFont="1" applyFill="1" applyBorder="1" applyAlignment="1">
      <alignment horizontal="left" wrapText="1" readingOrder="1"/>
    </xf>
    <xf numFmtId="0" fontId="8" fillId="2" borderId="27" xfId="0" applyFont="1" applyFill="1" applyBorder="1" applyAlignment="1">
      <alignment horizontal="left" vertical="center" wrapText="1" readingOrder="1"/>
    </xf>
    <xf numFmtId="0" fontId="8" fillId="2" borderId="28" xfId="0" applyFont="1" applyFill="1" applyBorder="1" applyAlignment="1">
      <alignment horizontal="left" vertical="center" wrapText="1" readingOrder="1"/>
    </xf>
    <xf numFmtId="0" fontId="9" fillId="2" borderId="29" xfId="0" applyFont="1" applyFill="1" applyBorder="1" applyAlignment="1">
      <alignment horizontal="left" wrapText="1" readingOrder="1"/>
    </xf>
    <xf numFmtId="0" fontId="9" fillId="2" borderId="30" xfId="0" applyFont="1" applyFill="1" applyBorder="1" applyAlignment="1">
      <alignment horizontal="left" wrapText="1" readingOrder="1"/>
    </xf>
    <xf numFmtId="0" fontId="9" fillId="2" borderId="31" xfId="0" applyFont="1" applyFill="1" applyBorder="1" applyAlignment="1">
      <alignment horizontal="left" wrapText="1" readingOrder="1"/>
    </xf>
    <xf numFmtId="0" fontId="9" fillId="2" borderId="32" xfId="0" applyFont="1" applyFill="1" applyBorder="1" applyAlignment="1">
      <alignment horizontal="left" wrapText="1" readingOrder="1"/>
    </xf>
    <xf numFmtId="0" fontId="5" fillId="8" borderId="19" xfId="0" applyFont="1" applyFill="1" applyBorder="1" applyAlignment="1">
      <alignment horizontal="left" vertical="center" wrapText="1" indent="1" readingOrder="1"/>
    </xf>
    <xf numFmtId="0" fontId="5" fillId="8" borderId="23" xfId="0" applyFont="1" applyFill="1" applyBorder="1" applyAlignment="1">
      <alignment horizontal="left" vertical="center" wrapText="1" indent="1" readingOrder="1"/>
    </xf>
    <xf numFmtId="0" fontId="0" fillId="3" borderId="0" xfId="0" applyFill="1" applyBorder="1" applyAlignment="1">
      <alignment horizontal="center" vertical="center" wrapText="1"/>
    </xf>
    <xf numFmtId="164" fontId="0" fillId="3" borderId="0" xfId="1" applyNumberFormat="1" applyFont="1" applyFill="1" applyBorder="1" applyAlignment="1">
      <alignment vertical="center"/>
    </xf>
    <xf numFmtId="0" fontId="0" fillId="3" borderId="3" xfId="0" applyFill="1" applyBorder="1" applyAlignment="1"/>
    <xf numFmtId="0" fontId="2" fillId="2" borderId="56" xfId="0" applyFont="1" applyFill="1" applyBorder="1" applyAlignment="1">
      <alignment horizontal="center" vertical="center" wrapText="1"/>
    </xf>
    <xf numFmtId="164" fontId="2" fillId="2" borderId="1" xfId="1" applyNumberFormat="1" applyFont="1" applyFill="1" applyBorder="1" applyAlignment="1">
      <alignment vertical="center"/>
    </xf>
    <xf numFmtId="164" fontId="2" fillId="2" borderId="2" xfId="1" applyNumberFormat="1" applyFont="1" applyFill="1" applyBorder="1" applyAlignment="1">
      <alignment vertical="center"/>
    </xf>
    <xf numFmtId="0" fontId="3" fillId="3" borderId="0" xfId="0" applyFont="1" applyFill="1"/>
    <xf numFmtId="0" fontId="4" fillId="2" borderId="1" xfId="0" applyFont="1" applyFill="1" applyBorder="1" applyAlignment="1"/>
    <xf numFmtId="0" fontId="4" fillId="2" borderId="2" xfId="0" applyFont="1" applyFill="1" applyBorder="1" applyAlignment="1"/>
    <xf numFmtId="0" fontId="4" fillId="2" borderId="47" xfId="0" applyFont="1" applyFill="1" applyBorder="1" applyAlignment="1">
      <alignment horizontal="left"/>
    </xf>
    <xf numFmtId="0" fontId="0" fillId="3" borderId="0" xfId="0" applyFont="1" applyFill="1" applyAlignment="1">
      <alignment horizontal="left"/>
    </xf>
    <xf numFmtId="43" fontId="6" fillId="0" borderId="8" xfId="3" applyFont="1" applyBorder="1" applyAlignment="1">
      <alignment horizontal="left" wrapText="1" readingOrder="1"/>
    </xf>
    <xf numFmtId="43" fontId="5" fillId="0" borderId="8" xfId="3" applyFont="1" applyBorder="1" applyAlignment="1">
      <alignment horizontal="left" vertical="center" wrapText="1" readingOrder="1"/>
    </xf>
    <xf numFmtId="43" fontId="7" fillId="0" borderId="10" xfId="3" applyFont="1" applyBorder="1" applyAlignment="1">
      <alignment horizontal="left" wrapText="1" readingOrder="1"/>
    </xf>
    <xf numFmtId="43" fontId="7" fillId="0" borderId="11" xfId="3" applyFont="1" applyBorder="1" applyAlignment="1">
      <alignment horizontal="left" wrapText="1" readingOrder="1"/>
    </xf>
    <xf numFmtId="43" fontId="7" fillId="0" borderId="12" xfId="3" applyFont="1" applyBorder="1" applyAlignment="1">
      <alignment horizontal="left" wrapText="1" readingOrder="1"/>
    </xf>
    <xf numFmtId="43" fontId="5" fillId="0" borderId="60" xfId="3" applyFont="1" applyBorder="1" applyAlignment="1">
      <alignment horizontal="left" vertical="center" wrapText="1" readingOrder="1"/>
    </xf>
    <xf numFmtId="43" fontId="5" fillId="0" borderId="61" xfId="3" applyFont="1" applyBorder="1" applyAlignment="1">
      <alignment horizontal="left" vertical="center" wrapText="1" readingOrder="1"/>
    </xf>
    <xf numFmtId="43" fontId="7" fillId="0" borderId="62" xfId="3" applyFont="1" applyBorder="1" applyAlignment="1">
      <alignment horizontal="left" wrapText="1" readingOrder="1"/>
    </xf>
    <xf numFmtId="43" fontId="5" fillId="0" borderId="0" xfId="3" applyFont="1" applyBorder="1" applyAlignment="1">
      <alignment horizontal="left" vertical="center" wrapText="1" readingOrder="1"/>
    </xf>
    <xf numFmtId="164" fontId="13" fillId="3" borderId="3" xfId="1" applyNumberFormat="1" applyFont="1" applyFill="1" applyBorder="1" applyAlignment="1">
      <alignment vertical="center"/>
    </xf>
    <xf numFmtId="0" fontId="16" fillId="3" borderId="3" xfId="0" applyFont="1" applyFill="1" applyBorder="1" applyAlignment="1">
      <alignment wrapText="1"/>
    </xf>
    <xf numFmtId="0" fontId="16" fillId="3" borderId="3" xfId="0" applyFont="1" applyFill="1" applyBorder="1" applyAlignment="1">
      <alignment vertical="top" wrapText="1"/>
    </xf>
    <xf numFmtId="0" fontId="16" fillId="3" borderId="3" xfId="0" applyFont="1" applyFill="1" applyBorder="1" applyAlignment="1">
      <alignment horizontal="justify" vertical="top"/>
    </xf>
    <xf numFmtId="0" fontId="16" fillId="3" borderId="3" xfId="1" applyNumberFormat="1" applyFont="1" applyFill="1" applyBorder="1" applyAlignment="1">
      <alignment horizontal="justify" vertical="top" wrapText="1"/>
    </xf>
    <xf numFmtId="0" fontId="16" fillId="3" borderId="3" xfId="0" applyFont="1" applyFill="1" applyBorder="1" applyAlignment="1">
      <alignment horizontal="justify" vertical="top" wrapText="1"/>
    </xf>
    <xf numFmtId="49" fontId="16" fillId="3" borderId="58" xfId="1" applyNumberFormat="1" applyFont="1" applyFill="1" applyBorder="1" applyAlignment="1">
      <alignment horizontal="justify" vertical="top" wrapText="1"/>
    </xf>
    <xf numFmtId="49" fontId="16" fillId="3" borderId="57" xfId="1" applyNumberFormat="1" applyFont="1" applyFill="1" applyBorder="1" applyAlignment="1">
      <alignment horizontal="justify" vertical="top" wrapText="1"/>
    </xf>
    <xf numFmtId="49" fontId="16" fillId="3" borderId="3" xfId="1" applyNumberFormat="1" applyFont="1" applyFill="1" applyBorder="1" applyAlignment="1">
      <alignment horizontal="justify" vertical="top" wrapText="1"/>
    </xf>
    <xf numFmtId="0" fontId="16" fillId="3" borderId="58" xfId="0" applyFont="1" applyFill="1" applyBorder="1" applyAlignment="1">
      <alignment horizontal="justify" vertical="top" wrapText="1"/>
    </xf>
    <xf numFmtId="0" fontId="16" fillId="3" borderId="57" xfId="0" applyFont="1" applyFill="1" applyBorder="1" applyAlignment="1">
      <alignment horizontal="justify" vertical="top" wrapText="1"/>
    </xf>
    <xf numFmtId="0" fontId="16" fillId="3" borderId="58" xfId="0" applyFont="1" applyFill="1" applyBorder="1" applyAlignment="1">
      <alignment horizontal="justify" vertical="top"/>
    </xf>
    <xf numFmtId="0" fontId="16" fillId="0" borderId="58" xfId="0" applyFont="1" applyBorder="1" applyAlignment="1">
      <alignment horizontal="justify" vertical="top" wrapText="1"/>
    </xf>
    <xf numFmtId="3" fontId="18" fillId="0" borderId="57" xfId="0" applyNumberFormat="1" applyFont="1" applyFill="1" applyBorder="1" applyAlignment="1">
      <alignment horizontal="justify" vertical="top" wrapText="1"/>
    </xf>
    <xf numFmtId="3" fontId="16" fillId="3" borderId="3" xfId="1" applyNumberFormat="1" applyFont="1" applyFill="1" applyBorder="1" applyAlignment="1">
      <alignment horizontal="justify" vertical="top"/>
    </xf>
    <xf numFmtId="3" fontId="18" fillId="0" borderId="3" xfId="0" applyNumberFormat="1" applyFont="1" applyFill="1" applyBorder="1" applyAlignment="1">
      <alignment horizontal="justify" vertical="top" wrapText="1"/>
    </xf>
    <xf numFmtId="3" fontId="18" fillId="0" borderId="59" xfId="0" applyNumberFormat="1" applyFont="1" applyFill="1" applyBorder="1" applyAlignment="1">
      <alignment horizontal="justify" vertical="top" wrapText="1"/>
    </xf>
    <xf numFmtId="3" fontId="16" fillId="3" borderId="3" xfId="0" applyNumberFormat="1" applyFont="1" applyFill="1" applyBorder="1" applyAlignment="1">
      <alignment horizontal="justify" vertical="top"/>
    </xf>
    <xf numFmtId="3" fontId="16" fillId="3" borderId="3" xfId="0" applyNumberFormat="1" applyFont="1" applyFill="1" applyBorder="1" applyAlignment="1">
      <alignment horizontal="justify" vertical="top" wrapText="1"/>
    </xf>
    <xf numFmtId="3" fontId="16" fillId="3" borderId="58" xfId="1" applyNumberFormat="1" applyFont="1" applyFill="1" applyBorder="1" applyAlignment="1">
      <alignment horizontal="justify" vertical="top" wrapText="1"/>
    </xf>
    <xf numFmtId="3" fontId="16" fillId="3" borderId="58" xfId="1" applyNumberFormat="1" applyFont="1" applyFill="1" applyBorder="1" applyAlignment="1">
      <alignment horizontal="justify" vertical="top"/>
    </xf>
    <xf numFmtId="0" fontId="16" fillId="0" borderId="3" xfId="0" applyFont="1" applyBorder="1" applyAlignment="1">
      <alignment horizontal="center" wrapText="1"/>
    </xf>
    <xf numFmtId="0" fontId="16" fillId="3" borderId="3" xfId="0" applyFont="1" applyFill="1" applyBorder="1" applyAlignment="1">
      <alignment horizontal="center"/>
    </xf>
    <xf numFmtId="0" fontId="16" fillId="3" borderId="3" xfId="0" applyFont="1" applyFill="1" applyBorder="1"/>
    <xf numFmtId="0" fontId="18" fillId="0" borderId="3" xfId="0" applyFont="1" applyBorder="1"/>
    <xf numFmtId="3" fontId="16" fillId="0" borderId="3" xfId="0" applyNumberFormat="1" applyFont="1" applyBorder="1" applyAlignment="1">
      <alignment horizontal="center" wrapText="1"/>
    </xf>
    <xf numFmtId="3" fontId="16" fillId="3" borderId="3" xfId="1" applyNumberFormat="1" applyFont="1" applyFill="1" applyBorder="1" applyAlignment="1">
      <alignment vertical="center"/>
    </xf>
    <xf numFmtId="3" fontId="16" fillId="3" borderId="3" xfId="0" applyNumberFormat="1" applyFont="1" applyFill="1" applyBorder="1" applyAlignment="1">
      <alignment horizontal="right" wrapText="1"/>
    </xf>
    <xf numFmtId="0" fontId="16" fillId="0" borderId="3" xfId="0" applyFont="1" applyBorder="1" applyAlignment="1">
      <alignment horizontal="center" vertical="top" wrapText="1"/>
    </xf>
    <xf numFmtId="0" fontId="16" fillId="0" borderId="3" xfId="0" applyFont="1" applyBorder="1" applyAlignment="1">
      <alignment horizontal="left" vertical="top" wrapText="1"/>
    </xf>
    <xf numFmtId="164" fontId="16" fillId="3" borderId="3" xfId="1" applyNumberFormat="1" applyFont="1" applyFill="1" applyBorder="1" applyAlignment="1">
      <alignment horizontal="left" vertical="top" wrapText="1"/>
    </xf>
    <xf numFmtId="164" fontId="16" fillId="3" borderId="3" xfId="1" applyNumberFormat="1" applyFont="1" applyFill="1" applyBorder="1" applyAlignment="1">
      <alignment horizontal="left" vertical="top"/>
    </xf>
    <xf numFmtId="164" fontId="0" fillId="3" borderId="3" xfId="1" applyNumberFormat="1" applyFont="1" applyFill="1" applyBorder="1" applyAlignment="1">
      <alignment horizontal="left" vertical="top"/>
    </xf>
    <xf numFmtId="43" fontId="8" fillId="2" borderId="8" xfId="0" applyNumberFormat="1" applyFont="1" applyFill="1" applyBorder="1" applyAlignment="1">
      <alignment horizontal="left" vertical="center" wrapText="1" readingOrder="1"/>
    </xf>
    <xf numFmtId="43" fontId="9" fillId="0" borderId="9" xfId="0" applyNumberFormat="1" applyFont="1" applyBorder="1" applyAlignment="1">
      <alignment horizontal="left" wrapText="1" readingOrder="1"/>
    </xf>
    <xf numFmtId="43" fontId="7" fillId="8" borderId="20" xfId="0" applyNumberFormat="1" applyFont="1" applyFill="1" applyBorder="1" applyAlignment="1">
      <alignment horizontal="left" wrapText="1" readingOrder="1"/>
    </xf>
    <xf numFmtId="43" fontId="7" fillId="8" borderId="21" xfId="0" applyNumberFormat="1" applyFont="1" applyFill="1" applyBorder="1" applyAlignment="1">
      <alignment horizontal="left" wrapText="1" readingOrder="1"/>
    </xf>
    <xf numFmtId="43" fontId="7" fillId="8" borderId="22" xfId="0" applyNumberFormat="1" applyFont="1" applyFill="1" applyBorder="1" applyAlignment="1">
      <alignment horizontal="left" wrapText="1" readingOrder="1"/>
    </xf>
    <xf numFmtId="0" fontId="0" fillId="3" borderId="3" xfId="0" applyFont="1" applyFill="1" applyBorder="1" applyAlignment="1">
      <alignment vertical="center" wrapText="1"/>
    </xf>
    <xf numFmtId="49" fontId="13" fillId="3" borderId="58" xfId="1" applyNumberFormat="1" applyFont="1" applyFill="1" applyBorder="1" applyAlignment="1">
      <alignment vertical="center" wrapText="1"/>
    </xf>
    <xf numFmtId="0" fontId="0" fillId="0" borderId="57" xfId="0" applyBorder="1" applyAlignment="1">
      <alignment vertical="center" wrapText="1"/>
    </xf>
    <xf numFmtId="0" fontId="0" fillId="3" borderId="3" xfId="0" applyFill="1" applyBorder="1"/>
    <xf numFmtId="43" fontId="7" fillId="8" borderId="20" xfId="0" applyNumberFormat="1" applyFont="1" applyFill="1" applyBorder="1" applyAlignment="1">
      <alignment horizontal="right" wrapText="1" readingOrder="1"/>
    </xf>
    <xf numFmtId="0" fontId="7" fillId="3" borderId="0" xfId="0" applyFont="1" applyFill="1" applyBorder="1" applyAlignment="1">
      <alignment horizontal="left" vertical="top" wrapText="1" readingOrder="1"/>
    </xf>
    <xf numFmtId="0" fontId="5" fillId="0" borderId="33" xfId="0" applyFont="1" applyBorder="1" applyAlignment="1">
      <alignment horizontal="center" wrapText="1" readingOrder="1"/>
    </xf>
    <xf numFmtId="0" fontId="5" fillId="6" borderId="33" xfId="0" applyFont="1" applyFill="1" applyBorder="1" applyAlignment="1">
      <alignment horizontal="center" wrapText="1" readingOrder="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5" fillId="7" borderId="5" xfId="0" applyFont="1" applyFill="1" applyBorder="1" applyAlignment="1">
      <alignment horizontal="center" wrapText="1" readingOrder="1"/>
    </xf>
    <xf numFmtId="0" fontId="7" fillId="3" borderId="6" xfId="0" applyFont="1" applyFill="1" applyBorder="1" applyAlignment="1">
      <alignment horizontal="left" vertical="top" wrapText="1" readingOrder="1"/>
    </xf>
    <xf numFmtId="0" fontId="16" fillId="3" borderId="58" xfId="0" applyFont="1" applyFill="1" applyBorder="1" applyAlignment="1">
      <alignment horizontal="justify" vertical="top"/>
    </xf>
    <xf numFmtId="0" fontId="0" fillId="0" borderId="57" xfId="0" applyBorder="1" applyAlignment="1">
      <alignment horizontal="justify" vertical="top"/>
    </xf>
    <xf numFmtId="0" fontId="16" fillId="3" borderId="58" xfId="1" applyNumberFormat="1" applyFont="1" applyFill="1" applyBorder="1" applyAlignment="1">
      <alignment horizontal="justify" vertical="top" wrapText="1"/>
    </xf>
    <xf numFmtId="0" fontId="0" fillId="0" borderId="57" xfId="0" applyBorder="1" applyAlignment="1">
      <alignment horizontal="justify" vertical="top" wrapText="1"/>
    </xf>
    <xf numFmtId="0" fontId="0" fillId="9" borderId="0" xfId="0" applyFill="1" applyAlignment="1">
      <alignment horizontal="left" vertical="top" wrapText="1"/>
    </xf>
    <xf numFmtId="0" fontId="16" fillId="3" borderId="58" xfId="0" applyFont="1" applyFill="1" applyBorder="1" applyAlignment="1">
      <alignment horizontal="justify" vertical="top" wrapText="1"/>
    </xf>
    <xf numFmtId="0" fontId="19" fillId="3" borderId="58" xfId="0" applyFont="1" applyFill="1" applyBorder="1" applyAlignment="1">
      <alignment horizontal="justify" vertical="top"/>
    </xf>
    <xf numFmtId="0" fontId="19" fillId="3" borderId="57" xfId="0" applyFont="1" applyFill="1" applyBorder="1" applyAlignment="1">
      <alignment horizontal="justify" vertical="top"/>
    </xf>
    <xf numFmtId="0" fontId="2" fillId="2" borderId="54" xfId="0" applyFont="1" applyFill="1" applyBorder="1" applyAlignment="1">
      <alignment horizontal="left"/>
    </xf>
    <xf numFmtId="0" fontId="4" fillId="2" borderId="47" xfId="0" applyFont="1" applyFill="1" applyBorder="1" applyAlignment="1">
      <alignment horizontal="left"/>
    </xf>
    <xf numFmtId="49" fontId="13" fillId="3" borderId="58" xfId="1" applyNumberFormat="1" applyFont="1" applyFill="1" applyBorder="1" applyAlignment="1">
      <alignment vertical="center" wrapText="1"/>
    </xf>
    <xf numFmtId="0" fontId="0" fillId="0" borderId="57" xfId="0" applyBorder="1" applyAlignment="1">
      <alignment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 fillId="3" borderId="0" xfId="0" applyFont="1" applyFill="1" applyAlignment="1">
      <alignment horizontal="center"/>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2" xfId="0"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4"/>
  <sheetViews>
    <sheetView topLeftCell="A4" workbookViewId="0">
      <selection activeCell="P17" sqref="P17"/>
    </sheetView>
  </sheetViews>
  <sheetFormatPr baseColWidth="10" defaultRowHeight="15" x14ac:dyDescent="0.25"/>
  <cols>
    <col min="1" max="1" width="37.7109375" style="10" customWidth="1"/>
    <col min="2" max="8" width="11.42578125" style="10"/>
    <col min="9" max="9" width="12" style="10" hidden="1" customWidth="1"/>
    <col min="10" max="10" width="0" style="10" hidden="1" customWidth="1"/>
    <col min="11" max="13" width="11.42578125" style="10" hidden="1" customWidth="1"/>
    <col min="14" max="16384" width="11.42578125" style="10"/>
  </cols>
  <sheetData>
    <row r="3" spans="1:13" ht="30" customHeight="1" x14ac:dyDescent="0.25">
      <c r="A3" s="140" t="s">
        <v>3</v>
      </c>
      <c r="B3" s="140"/>
      <c r="C3" s="140"/>
      <c r="D3" s="140"/>
      <c r="E3" s="141" t="s">
        <v>65</v>
      </c>
      <c r="F3" s="141"/>
      <c r="G3" s="141"/>
      <c r="H3" s="141"/>
      <c r="I3" s="141"/>
      <c r="J3" s="141"/>
      <c r="K3" s="141"/>
      <c r="L3" s="141"/>
      <c r="M3" s="141"/>
    </row>
    <row r="4" spans="1:13" x14ac:dyDescent="0.25">
      <c r="A4" s="142" t="s">
        <v>29</v>
      </c>
      <c r="B4" s="142">
        <v>2014</v>
      </c>
      <c r="C4" s="142">
        <v>2015</v>
      </c>
      <c r="D4" s="142" t="s">
        <v>6</v>
      </c>
      <c r="E4" s="142">
        <v>2016</v>
      </c>
      <c r="F4" s="142">
        <v>2017</v>
      </c>
      <c r="G4" s="142">
        <v>2018</v>
      </c>
      <c r="H4" s="144">
        <v>2019</v>
      </c>
      <c r="I4" s="43" t="s">
        <v>30</v>
      </c>
      <c r="J4" s="44" t="s">
        <v>30</v>
      </c>
      <c r="K4" s="44" t="s">
        <v>30</v>
      </c>
      <c r="L4" s="45" t="s">
        <v>30</v>
      </c>
      <c r="M4" s="45" t="s">
        <v>30</v>
      </c>
    </row>
    <row r="5" spans="1:13" x14ac:dyDescent="0.25">
      <c r="A5" s="143"/>
      <c r="B5" s="143"/>
      <c r="C5" s="143"/>
      <c r="D5" s="143"/>
      <c r="E5" s="143"/>
      <c r="F5" s="143"/>
      <c r="G5" s="143"/>
      <c r="H5" s="145"/>
      <c r="I5" s="46" t="s">
        <v>31</v>
      </c>
      <c r="J5" s="47" t="s">
        <v>32</v>
      </c>
      <c r="K5" s="47" t="s">
        <v>33</v>
      </c>
      <c r="L5" s="48" t="s">
        <v>34</v>
      </c>
      <c r="M5" s="48" t="s">
        <v>52</v>
      </c>
    </row>
    <row r="6" spans="1:13" x14ac:dyDescent="0.25">
      <c r="A6" s="51" t="s">
        <v>35</v>
      </c>
      <c r="B6" s="52">
        <f>+SUM(B7:B9)</f>
        <v>2949.52</v>
      </c>
      <c r="C6" s="52">
        <f t="shared" ref="C6:H6" si="0">+SUM(C7:C9)</f>
        <v>2792.67</v>
      </c>
      <c r="D6" s="52">
        <f t="shared" si="0"/>
        <v>0</v>
      </c>
      <c r="E6" s="52">
        <f t="shared" si="0"/>
        <v>3798</v>
      </c>
      <c r="F6" s="52">
        <f t="shared" si="0"/>
        <v>3911.94</v>
      </c>
      <c r="G6" s="52">
        <f t="shared" si="0"/>
        <v>4029.2982000000002</v>
      </c>
      <c r="H6" s="52">
        <f t="shared" si="0"/>
        <v>4150.177146</v>
      </c>
      <c r="I6" s="52">
        <f>+(C6-B6)/B6</f>
        <v>-5.3178144240418751E-2</v>
      </c>
      <c r="J6" s="52">
        <f>+(E6-$C6)/C6</f>
        <v>0.35998882789588454</v>
      </c>
      <c r="K6" s="52">
        <f t="shared" ref="K6:M7" si="1">+(F6-$E6)/E6</f>
        <v>3.0000000000000013E-2</v>
      </c>
      <c r="L6" s="52">
        <f t="shared" si="1"/>
        <v>5.9126213592233051E-2</v>
      </c>
      <c r="M6" s="52">
        <f t="shared" si="1"/>
        <v>8.7404090866245635E-2</v>
      </c>
    </row>
    <row r="7" spans="1:13" x14ac:dyDescent="0.25">
      <c r="A7" s="49" t="s">
        <v>36</v>
      </c>
      <c r="B7" s="87">
        <v>2949.52</v>
      </c>
      <c r="C7" s="87">
        <v>2792.67</v>
      </c>
      <c r="D7" s="87"/>
      <c r="E7" s="87">
        <v>3798</v>
      </c>
      <c r="F7" s="87">
        <f>E7*103%</f>
        <v>3911.94</v>
      </c>
      <c r="G7" s="87">
        <f>F7*103%</f>
        <v>4029.2982000000002</v>
      </c>
      <c r="H7" s="87">
        <f>G7*103%</f>
        <v>4150.177146</v>
      </c>
      <c r="I7" s="53">
        <f>(C6-B6)/B6</f>
        <v>-5.3178144240418751E-2</v>
      </c>
      <c r="J7" s="53">
        <f>+(E6-$C6)/C6</f>
        <v>0.35998882789588454</v>
      </c>
      <c r="K7" s="53">
        <f t="shared" si="1"/>
        <v>3.0000000000000013E-2</v>
      </c>
      <c r="L7" s="53">
        <f t="shared" si="1"/>
        <v>5.9126213592233051E-2</v>
      </c>
      <c r="M7" s="53">
        <f t="shared" si="1"/>
        <v>8.7404090866245635E-2</v>
      </c>
    </row>
    <row r="8" spans="1:13" x14ac:dyDescent="0.25">
      <c r="A8" s="49" t="s">
        <v>37</v>
      </c>
      <c r="B8" s="50"/>
      <c r="C8" s="50"/>
      <c r="D8" s="50"/>
      <c r="E8" s="50"/>
      <c r="F8" s="50"/>
      <c r="G8" s="50"/>
      <c r="H8" s="50"/>
      <c r="I8" s="53">
        <f t="shared" ref="I8:I9" si="2">(C7-B7)/B7</f>
        <v>-5.3178144240418751E-2</v>
      </c>
      <c r="J8" s="53">
        <f t="shared" ref="J8:J9" si="3">+(E7-$C7)/C7</f>
        <v>0.35998882789588454</v>
      </c>
      <c r="K8" s="53" t="e">
        <f>+(F8-$E8)/E8</f>
        <v>#DIV/0!</v>
      </c>
      <c r="L8" s="53" t="e">
        <f t="shared" ref="L8:L9" si="4">+(G8-$E8)/F8</f>
        <v>#DIV/0!</v>
      </c>
      <c r="M8" s="53" t="e">
        <f t="shared" ref="M8:M9" si="5">+(H8-$E8)/G8</f>
        <v>#DIV/0!</v>
      </c>
    </row>
    <row r="9" spans="1:13" x14ac:dyDescent="0.25">
      <c r="A9" s="49" t="s">
        <v>38</v>
      </c>
      <c r="B9" s="50"/>
      <c r="C9" s="50"/>
      <c r="D9" s="50"/>
      <c r="E9" s="50"/>
      <c r="F9" s="50"/>
      <c r="G9" s="50"/>
      <c r="H9" s="50"/>
      <c r="I9" s="53" t="e">
        <f t="shared" si="2"/>
        <v>#DIV/0!</v>
      </c>
      <c r="J9" s="53" t="e">
        <f t="shared" si="3"/>
        <v>#DIV/0!</v>
      </c>
      <c r="K9" s="53" t="e">
        <f>+(F9-$E9)/E9</f>
        <v>#DIV/0!</v>
      </c>
      <c r="L9" s="53" t="e">
        <f t="shared" si="4"/>
        <v>#DIV/0!</v>
      </c>
      <c r="M9" s="53" t="e">
        <f t="shared" si="5"/>
        <v>#DIV/0!</v>
      </c>
    </row>
    <row r="10" spans="1:13" x14ac:dyDescent="0.25">
      <c r="A10" s="51" t="s">
        <v>39</v>
      </c>
      <c r="B10" s="52">
        <f>+SUM(B11:B16)</f>
        <v>1135.0999999999999</v>
      </c>
      <c r="C10" s="52">
        <f t="shared" ref="C10:H10" si="6">+SUM(C11:C16)</f>
        <v>1180.53</v>
      </c>
      <c r="D10" s="52">
        <f t="shared" si="6"/>
        <v>0</v>
      </c>
      <c r="E10" s="52">
        <f t="shared" si="6"/>
        <v>1310.5999999999999</v>
      </c>
      <c r="F10" s="52">
        <f t="shared" si="6"/>
        <v>1349.9179999999999</v>
      </c>
      <c r="G10" s="52">
        <f t="shared" si="6"/>
        <v>1390.41554</v>
      </c>
      <c r="H10" s="52">
        <f t="shared" si="6"/>
        <v>1432.1280062000001</v>
      </c>
      <c r="I10" s="52">
        <f>+(C10-B10)/B10</f>
        <v>4.0022905470883684E-2</v>
      </c>
      <c r="J10" s="52">
        <f>+(E10-$C10)/C10</f>
        <v>0.11017932623482668</v>
      </c>
      <c r="K10" s="52">
        <f>+(F10-$E10)/E10</f>
        <v>2.9999999999999988E-2</v>
      </c>
      <c r="L10" s="52">
        <f>+(G10-$E10)/F10</f>
        <v>5.9126213592233058E-2</v>
      </c>
      <c r="M10" s="52">
        <f>+(H10-$E10)/G10</f>
        <v>8.7404090866245759E-2</v>
      </c>
    </row>
    <row r="11" spans="1:13" x14ac:dyDescent="0.25">
      <c r="A11" s="49" t="s">
        <v>40</v>
      </c>
      <c r="B11" s="87">
        <v>1135.0999999999999</v>
      </c>
      <c r="C11" s="87">
        <v>1180.53</v>
      </c>
      <c r="D11" s="87"/>
      <c r="E11" s="87">
        <v>1310.5999999999999</v>
      </c>
      <c r="F11" s="87">
        <f>E11*103%</f>
        <v>1349.9179999999999</v>
      </c>
      <c r="G11" s="87">
        <f>F11*103%</f>
        <v>1390.41554</v>
      </c>
      <c r="H11" s="87">
        <f>G11*103%</f>
        <v>1432.1280062000001</v>
      </c>
      <c r="I11" s="53">
        <f>(C10-B10)/B10</f>
        <v>4.0022905470883684E-2</v>
      </c>
      <c r="J11" s="53">
        <f>+(E10-$C10)/C10</f>
        <v>0.11017932623482668</v>
      </c>
      <c r="K11" s="53">
        <f>+(F11-$E11)/E11</f>
        <v>2.9999999999999988E-2</v>
      </c>
      <c r="L11" s="53">
        <f>+(G11-$E11)/F11</f>
        <v>5.9126213592233058E-2</v>
      </c>
      <c r="M11" s="53">
        <f>+(H11-$E11)/G11</f>
        <v>8.7404090866245759E-2</v>
      </c>
    </row>
    <row r="12" spans="1:13" x14ac:dyDescent="0.25">
      <c r="A12" s="49" t="s">
        <v>41</v>
      </c>
      <c r="B12" s="50"/>
      <c r="C12" s="50"/>
      <c r="D12" s="50"/>
      <c r="E12" s="50"/>
      <c r="F12" s="50"/>
      <c r="G12" s="50"/>
      <c r="H12" s="50"/>
      <c r="I12" s="53">
        <f t="shared" ref="I12:I16" si="7">(C11-B11)/B11</f>
        <v>4.0022905470883684E-2</v>
      </c>
      <c r="J12" s="53">
        <f t="shared" ref="J12:J16" si="8">+(E11-$C11)/C11</f>
        <v>0.11017932623482668</v>
      </c>
      <c r="K12" s="53" t="e">
        <f t="shared" ref="K12:K18" si="9">+(F12-$E12)/E12</f>
        <v>#DIV/0!</v>
      </c>
      <c r="L12" s="53" t="e">
        <f t="shared" ref="L12:L18" si="10">+(G12-$E12)/F12</f>
        <v>#DIV/0!</v>
      </c>
      <c r="M12" s="53" t="e">
        <f t="shared" ref="M12:M18" si="11">+(H12-$E12)/G12</f>
        <v>#DIV/0!</v>
      </c>
    </row>
    <row r="13" spans="1:13" x14ac:dyDescent="0.25">
      <c r="A13" s="49" t="s">
        <v>42</v>
      </c>
      <c r="B13" s="50"/>
      <c r="C13" s="50"/>
      <c r="D13" s="50"/>
      <c r="E13" s="50"/>
      <c r="F13" s="50"/>
      <c r="G13" s="50"/>
      <c r="H13" s="50"/>
      <c r="I13" s="53" t="e">
        <f t="shared" si="7"/>
        <v>#DIV/0!</v>
      </c>
      <c r="J13" s="53" t="e">
        <f t="shared" si="8"/>
        <v>#DIV/0!</v>
      </c>
      <c r="K13" s="53" t="e">
        <f t="shared" si="9"/>
        <v>#DIV/0!</v>
      </c>
      <c r="L13" s="53" t="e">
        <f t="shared" si="10"/>
        <v>#DIV/0!</v>
      </c>
      <c r="M13" s="53" t="e">
        <f t="shared" si="11"/>
        <v>#DIV/0!</v>
      </c>
    </row>
    <row r="14" spans="1:13" x14ac:dyDescent="0.25">
      <c r="A14" s="49" t="s">
        <v>43</v>
      </c>
      <c r="B14" s="50"/>
      <c r="C14" s="50"/>
      <c r="D14" s="50"/>
      <c r="E14" s="50"/>
      <c r="F14" s="50"/>
      <c r="G14" s="50"/>
      <c r="H14" s="50"/>
      <c r="I14" s="53" t="e">
        <f t="shared" si="7"/>
        <v>#DIV/0!</v>
      </c>
      <c r="J14" s="53" t="e">
        <f t="shared" si="8"/>
        <v>#DIV/0!</v>
      </c>
      <c r="K14" s="53" t="e">
        <f t="shared" si="9"/>
        <v>#DIV/0!</v>
      </c>
      <c r="L14" s="53" t="e">
        <f t="shared" si="10"/>
        <v>#DIV/0!</v>
      </c>
      <c r="M14" s="53" t="e">
        <f t="shared" si="11"/>
        <v>#DIV/0!</v>
      </c>
    </row>
    <row r="15" spans="1:13" x14ac:dyDescent="0.25">
      <c r="A15" s="49" t="s">
        <v>44</v>
      </c>
      <c r="B15" s="50"/>
      <c r="C15" s="50"/>
      <c r="D15" s="50"/>
      <c r="E15" s="50"/>
      <c r="F15" s="50"/>
      <c r="G15" s="50"/>
      <c r="H15" s="50"/>
      <c r="I15" s="53" t="e">
        <f t="shared" si="7"/>
        <v>#DIV/0!</v>
      </c>
      <c r="J15" s="53" t="e">
        <f t="shared" si="8"/>
        <v>#DIV/0!</v>
      </c>
      <c r="K15" s="53" t="e">
        <f t="shared" si="9"/>
        <v>#DIV/0!</v>
      </c>
      <c r="L15" s="53" t="e">
        <f t="shared" si="10"/>
        <v>#DIV/0!</v>
      </c>
      <c r="M15" s="53" t="e">
        <f t="shared" si="11"/>
        <v>#DIV/0!</v>
      </c>
    </row>
    <row r="16" spans="1:13" x14ac:dyDescent="0.25">
      <c r="A16" s="49" t="s">
        <v>38</v>
      </c>
      <c r="B16" s="50"/>
      <c r="C16" s="50"/>
      <c r="D16" s="50"/>
      <c r="E16" s="50"/>
      <c r="F16" s="50"/>
      <c r="G16" s="50"/>
      <c r="H16" s="50"/>
      <c r="I16" s="53" t="e">
        <f t="shared" si="7"/>
        <v>#DIV/0!</v>
      </c>
      <c r="J16" s="53" t="e">
        <f t="shared" si="8"/>
        <v>#DIV/0!</v>
      </c>
      <c r="K16" s="53" t="e">
        <f t="shared" si="9"/>
        <v>#DIV/0!</v>
      </c>
      <c r="L16" s="53" t="e">
        <f t="shared" si="10"/>
        <v>#DIV/0!</v>
      </c>
      <c r="M16" s="53" t="e">
        <f t="shared" si="11"/>
        <v>#DIV/0!</v>
      </c>
    </row>
    <row r="17" spans="1:13" x14ac:dyDescent="0.25">
      <c r="A17" s="51" t="s">
        <v>45</v>
      </c>
      <c r="B17" s="54"/>
      <c r="C17" s="54"/>
      <c r="D17" s="54"/>
      <c r="E17" s="54"/>
      <c r="F17" s="54"/>
      <c r="G17" s="54"/>
      <c r="H17" s="54"/>
      <c r="I17" s="52" t="e">
        <f t="shared" ref="I17:I18" si="12">+(C17-B17)/B17</f>
        <v>#DIV/0!</v>
      </c>
      <c r="J17" s="52" t="e">
        <f t="shared" ref="J17:J18" si="13">+(E17-$C17)/C17</f>
        <v>#DIV/0!</v>
      </c>
      <c r="K17" s="52" t="e">
        <f t="shared" si="9"/>
        <v>#DIV/0!</v>
      </c>
      <c r="L17" s="52" t="e">
        <f t="shared" si="10"/>
        <v>#DIV/0!</v>
      </c>
      <c r="M17" s="52" t="e">
        <f t="shared" si="11"/>
        <v>#DIV/0!</v>
      </c>
    </row>
    <row r="18" spans="1:13" x14ac:dyDescent="0.25">
      <c r="A18" s="51" t="s">
        <v>46</v>
      </c>
      <c r="B18" s="52">
        <f>+SUM(B19:B22)</f>
        <v>0</v>
      </c>
      <c r="C18" s="52">
        <f t="shared" ref="C18:H18" si="14">+SUM(C19:C22)</f>
        <v>0</v>
      </c>
      <c r="D18" s="52">
        <f t="shared" si="14"/>
        <v>0</v>
      </c>
      <c r="E18" s="52">
        <f t="shared" si="14"/>
        <v>0</v>
      </c>
      <c r="F18" s="52">
        <f t="shared" si="14"/>
        <v>0</v>
      </c>
      <c r="G18" s="52">
        <f t="shared" si="14"/>
        <v>0</v>
      </c>
      <c r="H18" s="52">
        <f t="shared" si="14"/>
        <v>0</v>
      </c>
      <c r="I18" s="52" t="e">
        <f t="shared" si="12"/>
        <v>#DIV/0!</v>
      </c>
      <c r="J18" s="52" t="e">
        <f t="shared" si="13"/>
        <v>#DIV/0!</v>
      </c>
      <c r="K18" s="52" t="e">
        <f t="shared" si="9"/>
        <v>#DIV/0!</v>
      </c>
      <c r="L18" s="52" t="e">
        <f t="shared" si="10"/>
        <v>#DIV/0!</v>
      </c>
      <c r="M18" s="52" t="e">
        <f t="shared" si="11"/>
        <v>#DIV/0!</v>
      </c>
    </row>
    <row r="19" spans="1:13" x14ac:dyDescent="0.25">
      <c r="A19" s="49" t="s">
        <v>47</v>
      </c>
      <c r="B19" s="50"/>
      <c r="C19" s="50"/>
      <c r="D19" s="50"/>
      <c r="E19" s="50"/>
      <c r="F19" s="50"/>
      <c r="G19" s="50"/>
      <c r="H19" s="50"/>
      <c r="I19" s="53" t="e">
        <f>(C18-B18)/B18</f>
        <v>#DIV/0!</v>
      </c>
      <c r="J19" s="53" t="e">
        <f>+(E18-$C18)/C18</f>
        <v>#DIV/0!</v>
      </c>
      <c r="K19" s="53" t="e">
        <f>+(F19-$E19)/E19</f>
        <v>#DIV/0!</v>
      </c>
      <c r="L19" s="53" t="e">
        <f>+(G19-$E19)/F19</f>
        <v>#DIV/0!</v>
      </c>
      <c r="M19" s="53" t="e">
        <f>+(H19-$E19)/G19</f>
        <v>#DIV/0!</v>
      </c>
    </row>
    <row r="20" spans="1:13" x14ac:dyDescent="0.25">
      <c r="A20" s="49" t="s">
        <v>48</v>
      </c>
      <c r="B20" s="50"/>
      <c r="C20" s="50"/>
      <c r="D20" s="50"/>
      <c r="E20" s="50"/>
      <c r="F20" s="50"/>
      <c r="G20" s="50"/>
      <c r="H20" s="50"/>
      <c r="I20" s="53" t="e">
        <f t="shared" ref="I20:I22" si="15">(C19-B19)/B19</f>
        <v>#DIV/0!</v>
      </c>
      <c r="J20" s="53" t="e">
        <f t="shared" ref="J20:J22" si="16">+(E19-$C19)/C19</f>
        <v>#DIV/0!</v>
      </c>
      <c r="K20" s="53" t="e">
        <f t="shared" ref="K20:K22" si="17">+(F20-$E20)/E20</f>
        <v>#DIV/0!</v>
      </c>
      <c r="L20" s="53" t="e">
        <f t="shared" ref="L20:L22" si="18">+(G20-$E20)/F20</f>
        <v>#DIV/0!</v>
      </c>
      <c r="M20" s="53" t="e">
        <f t="shared" ref="M20:M22" si="19">+(H20-$E20)/G20</f>
        <v>#DIV/0!</v>
      </c>
    </row>
    <row r="21" spans="1:13" x14ac:dyDescent="0.25">
      <c r="A21" s="49" t="s">
        <v>49</v>
      </c>
      <c r="B21" s="50"/>
      <c r="C21" s="50"/>
      <c r="D21" s="50"/>
      <c r="E21" s="50"/>
      <c r="F21" s="50"/>
      <c r="G21" s="50"/>
      <c r="H21" s="50"/>
      <c r="I21" s="53" t="e">
        <f t="shared" si="15"/>
        <v>#DIV/0!</v>
      </c>
      <c r="J21" s="53" t="e">
        <f t="shared" si="16"/>
        <v>#DIV/0!</v>
      </c>
      <c r="K21" s="53" t="e">
        <f t="shared" si="17"/>
        <v>#DIV/0!</v>
      </c>
      <c r="L21" s="53" t="e">
        <f t="shared" si="18"/>
        <v>#DIV/0!</v>
      </c>
      <c r="M21" s="53" t="e">
        <f t="shared" si="19"/>
        <v>#DIV/0!</v>
      </c>
    </row>
    <row r="22" spans="1:13" x14ac:dyDescent="0.25">
      <c r="A22" s="49" t="s">
        <v>50</v>
      </c>
      <c r="B22" s="50"/>
      <c r="C22" s="50"/>
      <c r="D22" s="50"/>
      <c r="E22" s="50"/>
      <c r="F22" s="50"/>
      <c r="G22" s="50"/>
      <c r="H22" s="50"/>
      <c r="I22" s="53" t="e">
        <f t="shared" si="15"/>
        <v>#DIV/0!</v>
      </c>
      <c r="J22" s="53" t="e">
        <f t="shared" si="16"/>
        <v>#DIV/0!</v>
      </c>
      <c r="K22" s="53" t="e">
        <f t="shared" si="17"/>
        <v>#DIV/0!</v>
      </c>
      <c r="L22" s="53" t="e">
        <f t="shared" si="18"/>
        <v>#DIV/0!</v>
      </c>
      <c r="M22" s="53" t="e">
        <f t="shared" si="19"/>
        <v>#DIV/0!</v>
      </c>
    </row>
    <row r="23" spans="1:13" x14ac:dyDescent="0.25">
      <c r="A23" s="55" t="s">
        <v>51</v>
      </c>
      <c r="B23" s="56">
        <f>+B6+B10+B17+B18</f>
        <v>4084.62</v>
      </c>
      <c r="C23" s="56">
        <f t="shared" ref="C23:H23" si="20">+C6+C10+C17+C18</f>
        <v>3973.2</v>
      </c>
      <c r="D23" s="56">
        <f t="shared" si="20"/>
        <v>0</v>
      </c>
      <c r="E23" s="56">
        <f t="shared" si="20"/>
        <v>5108.6000000000004</v>
      </c>
      <c r="F23" s="56">
        <f t="shared" si="20"/>
        <v>5261.8580000000002</v>
      </c>
      <c r="G23" s="56">
        <f t="shared" si="20"/>
        <v>5419.7137400000001</v>
      </c>
      <c r="H23" s="56">
        <f t="shared" si="20"/>
        <v>5582.3051522000005</v>
      </c>
      <c r="I23" s="57" t="e">
        <v>#DIV/0!</v>
      </c>
      <c r="J23" s="57" t="e">
        <v>#DIV/0!</v>
      </c>
      <c r="K23" s="57" t="e">
        <v>#DIV/0!</v>
      </c>
      <c r="L23" s="57" t="e">
        <v>#DIV/0!</v>
      </c>
      <c r="M23" s="57" t="e">
        <v>#DIV/0!</v>
      </c>
    </row>
    <row r="24" spans="1:13" s="60" customFormat="1" x14ac:dyDescent="0.25">
      <c r="A24" s="139" t="s">
        <v>22</v>
      </c>
      <c r="B24" s="139"/>
      <c r="C24" s="139"/>
      <c r="D24" s="61"/>
      <c r="E24" s="61"/>
      <c r="F24" s="61"/>
      <c r="G24" s="61"/>
      <c r="H24" s="61"/>
      <c r="I24" s="59"/>
      <c r="J24" s="59"/>
      <c r="K24" s="59"/>
      <c r="L24" s="59"/>
      <c r="M24" s="59"/>
    </row>
  </sheetData>
  <mergeCells count="11">
    <mergeCell ref="A24:C24"/>
    <mergeCell ref="A3:D3"/>
    <mergeCell ref="E3:M3"/>
    <mergeCell ref="A4:A5"/>
    <mergeCell ref="B4:B5"/>
    <mergeCell ref="C4:C5"/>
    <mergeCell ref="D4:D5"/>
    <mergeCell ref="E4:E5"/>
    <mergeCell ref="F4:F5"/>
    <mergeCell ref="G4:G5"/>
    <mergeCell ref="H4: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3"/>
  <sheetViews>
    <sheetView workbookViewId="0">
      <selection activeCell="H15" sqref="H15"/>
    </sheetView>
  </sheetViews>
  <sheetFormatPr baseColWidth="10" defaultColWidth="19.5703125" defaultRowHeight="15" x14ac:dyDescent="0.25"/>
  <cols>
    <col min="1" max="1" width="32.28515625" style="10" customWidth="1"/>
    <col min="2" max="8" width="19.5703125" style="10"/>
    <col min="9" max="12" width="19.5703125" style="10" hidden="1" customWidth="1"/>
    <col min="13" max="16384" width="19.5703125" style="10"/>
  </cols>
  <sheetData>
    <row r="3" spans="1:12" ht="15.75" thickBot="1" x14ac:dyDescent="0.3">
      <c r="A3" s="40" t="s">
        <v>3</v>
      </c>
      <c r="B3" s="40"/>
      <c r="C3" s="40"/>
      <c r="D3" s="41"/>
      <c r="E3" s="146" t="s">
        <v>4</v>
      </c>
      <c r="F3" s="146"/>
      <c r="G3" s="146"/>
      <c r="H3" s="146"/>
      <c r="I3" s="146"/>
      <c r="J3" s="146"/>
      <c r="K3" s="146"/>
      <c r="L3" s="146"/>
    </row>
    <row r="4" spans="1:12" x14ac:dyDescent="0.25">
      <c r="A4" s="1" t="s">
        <v>5</v>
      </c>
      <c r="B4" s="2">
        <v>2014</v>
      </c>
      <c r="C4" s="1">
        <v>2015</v>
      </c>
      <c r="D4" s="1" t="s">
        <v>6</v>
      </c>
      <c r="E4" s="1">
        <v>2016</v>
      </c>
      <c r="F4" s="1">
        <v>2017</v>
      </c>
      <c r="G4" s="1">
        <v>2018</v>
      </c>
      <c r="H4" s="2">
        <v>2019</v>
      </c>
      <c r="I4" s="1">
        <v>2016</v>
      </c>
      <c r="J4" s="1">
        <v>2017</v>
      </c>
      <c r="K4" s="1">
        <v>2018</v>
      </c>
      <c r="L4" s="3">
        <v>2019</v>
      </c>
    </row>
    <row r="5" spans="1:12" x14ac:dyDescent="0.25">
      <c r="A5" s="11" t="s">
        <v>7</v>
      </c>
      <c r="B5" s="88">
        <v>2324</v>
      </c>
      <c r="C5" s="88">
        <v>2273.67</v>
      </c>
      <c r="D5" s="94">
        <v>2272.8000000000002</v>
      </c>
      <c r="E5" s="89">
        <v>2330.4</v>
      </c>
      <c r="F5" s="90">
        <f>+E5*110%</f>
        <v>2563.4400000000005</v>
      </c>
      <c r="G5" s="90">
        <f>+F5*107.5%</f>
        <v>2755.6980000000003</v>
      </c>
      <c r="H5" s="91">
        <f>+G5*105%</f>
        <v>2893.4829000000004</v>
      </c>
      <c r="I5" s="14"/>
      <c r="J5" s="15"/>
      <c r="K5" s="15"/>
      <c r="L5" s="16"/>
    </row>
    <row r="6" spans="1:12" x14ac:dyDescent="0.25">
      <c r="A6" s="11" t="s">
        <v>8</v>
      </c>
      <c r="B6" s="88">
        <v>26790</v>
      </c>
      <c r="C6" s="92">
        <v>27585.1</v>
      </c>
      <c r="D6" s="95">
        <v>27341</v>
      </c>
      <c r="E6" s="93">
        <v>28716.1</v>
      </c>
      <c r="F6" s="88">
        <v>29682.400000000001</v>
      </c>
      <c r="G6" s="88">
        <v>30572.9</v>
      </c>
      <c r="H6" s="88">
        <v>31490.1</v>
      </c>
      <c r="I6" s="17"/>
      <c r="J6" s="18"/>
      <c r="K6" s="18"/>
      <c r="L6" s="13"/>
    </row>
    <row r="7" spans="1:12" x14ac:dyDescent="0.25">
      <c r="A7" s="11" t="s">
        <v>9</v>
      </c>
      <c r="B7" s="88"/>
      <c r="C7" s="92"/>
      <c r="D7" s="95"/>
      <c r="E7" s="93"/>
      <c r="F7" s="88"/>
      <c r="G7" s="88"/>
      <c r="H7" s="88"/>
      <c r="I7" s="17"/>
      <c r="J7" s="18"/>
      <c r="K7" s="18"/>
      <c r="L7" s="13"/>
    </row>
    <row r="8" spans="1:12" x14ac:dyDescent="0.25">
      <c r="A8" s="11" t="s">
        <v>10</v>
      </c>
      <c r="B8" s="88">
        <v>1212.26</v>
      </c>
      <c r="C8" s="92">
        <v>1202.7</v>
      </c>
      <c r="D8" s="95">
        <v>1202.7</v>
      </c>
      <c r="E8" s="93">
        <v>1238.7</v>
      </c>
      <c r="F8" s="88">
        <f>+E8*1.03</f>
        <v>1275.8610000000001</v>
      </c>
      <c r="G8" s="88">
        <f>+F8*1.03</f>
        <v>1314.1368300000001</v>
      </c>
      <c r="H8" s="88">
        <f>+G8*1.03</f>
        <v>1353.5609349000001</v>
      </c>
      <c r="I8" s="17"/>
      <c r="J8" s="18"/>
      <c r="K8" s="18"/>
      <c r="L8" s="13"/>
    </row>
    <row r="9" spans="1:12" x14ac:dyDescent="0.25">
      <c r="A9" s="11" t="s">
        <v>11</v>
      </c>
      <c r="B9" s="12"/>
      <c r="C9" s="12"/>
      <c r="D9" s="16"/>
      <c r="E9" s="17"/>
      <c r="F9" s="18"/>
      <c r="G9" s="18"/>
      <c r="H9" s="13"/>
      <c r="I9" s="17"/>
      <c r="J9" s="18"/>
      <c r="K9" s="18"/>
      <c r="L9" s="13"/>
    </row>
    <row r="10" spans="1:12" x14ac:dyDescent="0.25">
      <c r="A10" s="11" t="s">
        <v>12</v>
      </c>
      <c r="B10" s="88">
        <v>236</v>
      </c>
      <c r="C10" s="92">
        <v>243</v>
      </c>
      <c r="D10" s="95">
        <v>243</v>
      </c>
      <c r="E10" s="93">
        <v>250.29</v>
      </c>
      <c r="F10" s="88">
        <f>+E10*1.03</f>
        <v>257.7987</v>
      </c>
      <c r="G10" s="88">
        <f>+F10*1.03</f>
        <v>265.53266100000002</v>
      </c>
      <c r="H10" s="88">
        <f>+G10*1.03</f>
        <v>273.49864083</v>
      </c>
      <c r="I10" s="17"/>
      <c r="J10" s="18"/>
      <c r="K10" s="18"/>
      <c r="L10" s="13"/>
    </row>
    <row r="11" spans="1:12" ht="30.75" thickBot="1" x14ac:dyDescent="0.3">
      <c r="A11" s="11" t="s">
        <v>13</v>
      </c>
      <c r="B11" s="12"/>
      <c r="C11" s="12"/>
      <c r="D11" s="13"/>
      <c r="E11" s="19"/>
      <c r="F11" s="20"/>
      <c r="G11" s="20"/>
      <c r="H11" s="21"/>
      <c r="I11" s="19"/>
      <c r="J11" s="20"/>
      <c r="K11" s="20"/>
      <c r="L11" s="21"/>
    </row>
    <row r="12" spans="1:12" ht="15.75" thickBot="1" x14ac:dyDescent="0.3">
      <c r="A12" s="62" t="s">
        <v>14</v>
      </c>
      <c r="B12" s="129">
        <f t="shared" ref="B12:H12" si="0">SUM(B5:B11)</f>
        <v>30562.26</v>
      </c>
      <c r="C12" s="129">
        <f t="shared" si="0"/>
        <v>31304.469999999998</v>
      </c>
      <c r="D12" s="129">
        <f t="shared" si="0"/>
        <v>31059.5</v>
      </c>
      <c r="E12" s="129">
        <f t="shared" si="0"/>
        <v>32535.49</v>
      </c>
      <c r="F12" s="129">
        <f t="shared" si="0"/>
        <v>33779.4997</v>
      </c>
      <c r="G12" s="129">
        <f t="shared" si="0"/>
        <v>34908.267490999999</v>
      </c>
      <c r="H12" s="129">
        <f t="shared" si="0"/>
        <v>36010.642475730005</v>
      </c>
      <c r="I12" s="22"/>
      <c r="J12" s="23"/>
      <c r="K12" s="23"/>
      <c r="L12" s="24"/>
    </row>
    <row r="13" spans="1:12" ht="15.75" thickBot="1" x14ac:dyDescent="0.3">
      <c r="A13" s="25" t="s">
        <v>17</v>
      </c>
      <c r="B13" s="26"/>
      <c r="C13" s="26"/>
      <c r="D13" s="130">
        <f>SUM(D5:D12)</f>
        <v>62119</v>
      </c>
      <c r="E13" s="27"/>
      <c r="F13" s="28"/>
      <c r="G13" s="28"/>
      <c r="H13" s="29"/>
      <c r="I13" s="27"/>
      <c r="J13" s="28"/>
      <c r="K13" s="28"/>
      <c r="L13" s="29"/>
    </row>
    <row r="14" spans="1:12" ht="15.75" thickBot="1" x14ac:dyDescent="0.3">
      <c r="A14" s="74" t="s">
        <v>18</v>
      </c>
      <c r="B14" s="131">
        <v>28410</v>
      </c>
      <c r="C14" s="138">
        <v>29215.97</v>
      </c>
      <c r="D14" s="131">
        <v>29215</v>
      </c>
      <c r="E14" s="131">
        <f>+E12-E15</f>
        <v>30371.49</v>
      </c>
      <c r="F14" s="132">
        <f>+F12-F15</f>
        <v>30709.699700000001</v>
      </c>
      <c r="G14" s="132">
        <f>+G12-G15</f>
        <v>31732.557491</v>
      </c>
      <c r="H14" s="133">
        <f>+H12-H15</f>
        <v>32907.342475730002</v>
      </c>
      <c r="I14" s="30"/>
      <c r="J14" s="31"/>
      <c r="K14" s="31"/>
      <c r="L14" s="32"/>
    </row>
    <row r="15" spans="1:12" ht="15.75" thickBot="1" x14ac:dyDescent="0.3">
      <c r="A15" s="75" t="s">
        <v>19</v>
      </c>
      <c r="B15" s="131">
        <v>2152</v>
      </c>
      <c r="C15" s="138">
        <v>2088.5</v>
      </c>
      <c r="D15" s="131">
        <v>2088</v>
      </c>
      <c r="E15" s="131">
        <v>2164</v>
      </c>
      <c r="F15" s="131">
        <v>3069.8</v>
      </c>
      <c r="G15" s="131">
        <v>3175.71</v>
      </c>
      <c r="H15" s="131">
        <v>3103.3</v>
      </c>
      <c r="I15" s="33"/>
      <c r="J15" s="34"/>
      <c r="K15" s="34"/>
      <c r="L15" s="35"/>
    </row>
    <row r="16" spans="1:12" ht="15.75" thickBot="1" x14ac:dyDescent="0.3">
      <c r="A16" s="62" t="s">
        <v>20</v>
      </c>
      <c r="B16" s="63"/>
      <c r="C16" s="63"/>
      <c r="D16" s="64"/>
      <c r="E16" s="65"/>
      <c r="F16" s="66"/>
      <c r="G16" s="66"/>
      <c r="H16" s="67"/>
      <c r="I16" s="22"/>
      <c r="J16" s="23"/>
      <c r="K16" s="23"/>
      <c r="L16" s="24"/>
    </row>
    <row r="17" spans="1:12" ht="30.75" thickBot="1" x14ac:dyDescent="0.3">
      <c r="A17" s="68" t="s">
        <v>21</v>
      </c>
      <c r="B17" s="69"/>
      <c r="C17" s="69"/>
      <c r="D17" s="70" t="s">
        <v>15</v>
      </c>
      <c r="E17" s="71" t="s">
        <v>16</v>
      </c>
      <c r="F17" s="72" t="s">
        <v>16</v>
      </c>
      <c r="G17" s="72" t="s">
        <v>16</v>
      </c>
      <c r="H17" s="73" t="s">
        <v>16</v>
      </c>
      <c r="I17" s="36"/>
      <c r="J17" s="37"/>
      <c r="K17" s="37"/>
      <c r="L17" s="38"/>
    </row>
    <row r="18" spans="1:12" x14ac:dyDescent="0.25">
      <c r="A18" s="147" t="s">
        <v>22</v>
      </c>
      <c r="B18" s="147"/>
      <c r="C18" s="147"/>
      <c r="D18" s="42"/>
      <c r="E18" s="42"/>
      <c r="F18" s="42"/>
      <c r="G18" s="42"/>
      <c r="H18" s="42"/>
      <c r="I18" s="42"/>
      <c r="J18" s="42"/>
      <c r="K18" s="42"/>
      <c r="L18" s="42"/>
    </row>
    <row r="19" spans="1:12" x14ac:dyDescent="0.25">
      <c r="A19" s="86" t="s">
        <v>80</v>
      </c>
      <c r="B19" s="86"/>
      <c r="C19" s="86"/>
      <c r="D19" s="86"/>
      <c r="E19" s="86"/>
      <c r="F19" s="86"/>
      <c r="G19" s="86"/>
      <c r="H19" s="86"/>
    </row>
    <row r="20" spans="1:12" x14ac:dyDescent="0.25">
      <c r="A20" s="86" t="s">
        <v>81</v>
      </c>
      <c r="B20" s="86"/>
      <c r="C20" s="86"/>
      <c r="D20" s="86"/>
      <c r="E20" s="86"/>
      <c r="F20" s="86"/>
      <c r="G20" s="86"/>
      <c r="H20" s="86"/>
    </row>
    <row r="21" spans="1:12" x14ac:dyDescent="0.25">
      <c r="A21" s="86" t="s">
        <v>82</v>
      </c>
      <c r="B21" s="86"/>
      <c r="C21" s="86"/>
      <c r="D21" s="86"/>
      <c r="E21" s="86"/>
      <c r="F21" s="86"/>
      <c r="G21" s="86"/>
      <c r="H21" s="86"/>
    </row>
    <row r="22" spans="1:12" x14ac:dyDescent="0.25">
      <c r="A22" s="86" t="s">
        <v>83</v>
      </c>
      <c r="B22" s="86"/>
      <c r="C22" s="86"/>
      <c r="D22" s="86"/>
      <c r="E22" s="86"/>
      <c r="F22" s="86"/>
      <c r="G22" s="86"/>
      <c r="H22" s="86"/>
    </row>
    <row r="23" spans="1:12" x14ac:dyDescent="0.25">
      <c r="A23" s="86" t="s">
        <v>84</v>
      </c>
      <c r="B23" s="86"/>
      <c r="C23" s="86"/>
      <c r="D23" s="86"/>
      <c r="E23" s="86"/>
      <c r="F23" s="86"/>
      <c r="G23" s="86"/>
      <c r="H23" s="86"/>
    </row>
  </sheetData>
  <mergeCells count="2">
    <mergeCell ref="E3:L3"/>
    <mergeCell ref="A18:C18"/>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opLeftCell="J9" workbookViewId="0">
      <selection activeCell="K11" sqref="K11:K12"/>
    </sheetView>
  </sheetViews>
  <sheetFormatPr baseColWidth="10" defaultRowHeight="15" x14ac:dyDescent="0.25"/>
  <cols>
    <col min="1" max="1" width="14.85546875" style="6" customWidth="1"/>
    <col min="2" max="3" width="26" style="6" customWidth="1"/>
    <col min="4" max="4" width="24.28515625" style="6" customWidth="1"/>
    <col min="5" max="5" width="19.28515625" style="6" customWidth="1"/>
    <col min="6" max="6" width="19.140625" style="6" customWidth="1"/>
    <col min="7" max="7" width="21.140625" style="6" customWidth="1"/>
    <col min="8" max="8" width="20.5703125" style="6" customWidth="1"/>
    <col min="9" max="9" width="19.28515625" style="6" customWidth="1"/>
    <col min="10" max="10" width="104.42578125" style="6" customWidth="1"/>
    <col min="11" max="11" width="19.140625" style="6" customWidth="1"/>
    <col min="12" max="12" width="44.42578125" style="6" customWidth="1"/>
    <col min="13" max="13" width="18.42578125" style="6" customWidth="1"/>
    <col min="14" max="14" width="21.5703125" style="6" customWidth="1"/>
    <col min="15" max="15" width="11.42578125" style="6"/>
    <col min="16" max="16" width="13.85546875" style="6" customWidth="1"/>
    <col min="17" max="17" width="11.42578125" style="6"/>
    <col min="18" max="18" width="13.85546875" style="6" customWidth="1"/>
    <col min="19" max="19" width="11.42578125" style="6"/>
    <col min="20" max="20" width="13.85546875" style="6" customWidth="1"/>
    <col min="21" max="21" width="11.85546875" style="6" customWidth="1"/>
    <col min="22" max="22" width="12.5703125" style="6" customWidth="1"/>
    <col min="23" max="16384" width="11.42578125" style="6"/>
  </cols>
  <sheetData>
    <row r="1" spans="1:36" x14ac:dyDescent="0.25">
      <c r="A1" s="165" t="s">
        <v>61</v>
      </c>
      <c r="B1" s="165"/>
      <c r="C1" s="165"/>
      <c r="D1" s="165"/>
      <c r="E1" s="165"/>
      <c r="F1" s="165"/>
      <c r="G1" s="165"/>
      <c r="H1" s="165"/>
      <c r="I1" s="165"/>
      <c r="J1" s="165"/>
      <c r="K1" s="165"/>
      <c r="L1" s="165"/>
      <c r="M1" s="165"/>
    </row>
    <row r="3" spans="1:36" ht="15" customHeight="1" x14ac:dyDescent="0.25">
      <c r="A3" s="169" t="s">
        <v>0</v>
      </c>
      <c r="B3" s="166" t="s">
        <v>1</v>
      </c>
      <c r="C3" s="166" t="s">
        <v>68</v>
      </c>
      <c r="D3" s="172" t="s">
        <v>2</v>
      </c>
      <c r="E3" s="172" t="s">
        <v>60</v>
      </c>
      <c r="F3" s="160" t="s">
        <v>53</v>
      </c>
      <c r="G3" s="160"/>
      <c r="H3" s="160"/>
      <c r="I3" s="160"/>
      <c r="J3" s="160"/>
      <c r="K3" s="160" t="s">
        <v>54</v>
      </c>
      <c r="L3" s="160"/>
      <c r="M3" s="160"/>
      <c r="N3" s="160"/>
      <c r="O3" s="160"/>
      <c r="P3" s="160"/>
      <c r="Q3" s="160"/>
      <c r="R3" s="160"/>
      <c r="S3" s="160"/>
      <c r="T3" s="161"/>
      <c r="U3" s="160" t="s">
        <v>62</v>
      </c>
      <c r="V3" s="160"/>
      <c r="W3" s="160"/>
      <c r="X3" s="160"/>
      <c r="Y3" s="160"/>
      <c r="Z3" s="160"/>
      <c r="AA3" s="160"/>
      <c r="AB3" s="161"/>
      <c r="AC3" s="160" t="s">
        <v>64</v>
      </c>
      <c r="AD3" s="160"/>
      <c r="AE3" s="160"/>
      <c r="AF3" s="160"/>
      <c r="AG3" s="160"/>
      <c r="AH3" s="160"/>
      <c r="AI3" s="160"/>
      <c r="AJ3" s="161"/>
    </row>
    <row r="4" spans="1:36" ht="15" customHeight="1" x14ac:dyDescent="0.25">
      <c r="A4" s="170"/>
      <c r="B4" s="167"/>
      <c r="C4" s="167"/>
      <c r="D4" s="162"/>
      <c r="E4" s="162"/>
      <c r="F4" s="162">
        <v>2016</v>
      </c>
      <c r="G4" s="162">
        <v>2017</v>
      </c>
      <c r="H4" s="162">
        <v>2018</v>
      </c>
      <c r="I4" s="162">
        <v>2019</v>
      </c>
      <c r="J4" s="162" t="s">
        <v>55</v>
      </c>
      <c r="K4" s="162" t="s">
        <v>57</v>
      </c>
      <c r="L4" s="162" t="s">
        <v>56</v>
      </c>
      <c r="M4" s="162">
        <v>2016</v>
      </c>
      <c r="N4" s="162"/>
      <c r="O4" s="162">
        <v>2017</v>
      </c>
      <c r="P4" s="162"/>
      <c r="Q4" s="162">
        <v>2018</v>
      </c>
      <c r="R4" s="162"/>
      <c r="S4" s="162">
        <v>2019</v>
      </c>
      <c r="T4" s="163"/>
      <c r="U4" s="162">
        <v>2016</v>
      </c>
      <c r="V4" s="162"/>
      <c r="W4" s="162">
        <v>2017</v>
      </c>
      <c r="X4" s="162"/>
      <c r="Y4" s="162">
        <v>2018</v>
      </c>
      <c r="Z4" s="162"/>
      <c r="AA4" s="162">
        <v>2019</v>
      </c>
      <c r="AB4" s="163"/>
      <c r="AC4" s="162">
        <v>2016</v>
      </c>
      <c r="AD4" s="162"/>
      <c r="AE4" s="162">
        <v>2017</v>
      </c>
      <c r="AF4" s="162"/>
      <c r="AG4" s="162">
        <v>2018</v>
      </c>
      <c r="AH4" s="162"/>
      <c r="AI4" s="162">
        <v>2019</v>
      </c>
      <c r="AJ4" s="163"/>
    </row>
    <row r="5" spans="1:36" ht="30" x14ac:dyDescent="0.25">
      <c r="A5" s="171"/>
      <c r="B5" s="168"/>
      <c r="C5" s="168"/>
      <c r="D5" s="164"/>
      <c r="E5" s="164"/>
      <c r="F5" s="164"/>
      <c r="G5" s="164"/>
      <c r="H5" s="164"/>
      <c r="I5" s="164"/>
      <c r="J5" s="164"/>
      <c r="K5" s="164"/>
      <c r="L5" s="164"/>
      <c r="M5" s="39" t="s">
        <v>58</v>
      </c>
      <c r="N5" s="39" t="s">
        <v>59</v>
      </c>
      <c r="O5" s="39" t="s">
        <v>58</v>
      </c>
      <c r="P5" s="39" t="s">
        <v>59</v>
      </c>
      <c r="Q5" s="39" t="s">
        <v>58</v>
      </c>
      <c r="R5" s="39" t="s">
        <v>59</v>
      </c>
      <c r="S5" s="39" t="s">
        <v>58</v>
      </c>
      <c r="T5" s="58" t="s">
        <v>59</v>
      </c>
      <c r="U5" s="39" t="s">
        <v>63</v>
      </c>
      <c r="V5" s="39" t="s">
        <v>59</v>
      </c>
      <c r="W5" s="39" t="s">
        <v>63</v>
      </c>
      <c r="X5" s="39" t="s">
        <v>59</v>
      </c>
      <c r="Y5" s="39" t="s">
        <v>63</v>
      </c>
      <c r="Z5" s="39" t="s">
        <v>59</v>
      </c>
      <c r="AA5" s="39" t="s">
        <v>63</v>
      </c>
      <c r="AB5" s="39" t="s">
        <v>59</v>
      </c>
      <c r="AC5" s="39" t="s">
        <v>63</v>
      </c>
      <c r="AD5" s="39" t="s">
        <v>59</v>
      </c>
      <c r="AE5" s="39" t="s">
        <v>63</v>
      </c>
      <c r="AF5" s="39" t="s">
        <v>59</v>
      </c>
      <c r="AG5" s="39" t="s">
        <v>63</v>
      </c>
      <c r="AH5" s="39" t="s">
        <v>59</v>
      </c>
      <c r="AI5" s="39" t="s">
        <v>63</v>
      </c>
      <c r="AJ5" s="39" t="s">
        <v>59</v>
      </c>
    </row>
    <row r="6" spans="1:36" ht="43.5" customHeight="1" x14ac:dyDescent="0.25">
      <c r="A6" s="99" t="s">
        <v>72</v>
      </c>
      <c r="B6" s="99" t="s">
        <v>69</v>
      </c>
      <c r="C6" s="99" t="s">
        <v>116</v>
      </c>
      <c r="D6" s="109">
        <v>3600</v>
      </c>
      <c r="E6" s="109">
        <v>2100</v>
      </c>
      <c r="F6" s="109">
        <v>3708</v>
      </c>
      <c r="G6" s="109">
        <f>+F6*1.03</f>
        <v>3819.2400000000002</v>
      </c>
      <c r="H6" s="109">
        <f>+G6*1.03</f>
        <v>3933.8172000000004</v>
      </c>
      <c r="I6" s="109">
        <f>+H6*1.03</f>
        <v>4051.8317160000006</v>
      </c>
      <c r="J6" s="100" t="s">
        <v>73</v>
      </c>
      <c r="K6" s="134" t="s">
        <v>135</v>
      </c>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ht="46.5" customHeight="1" x14ac:dyDescent="0.25">
      <c r="A7" s="148" t="s">
        <v>74</v>
      </c>
      <c r="B7" s="148" t="s">
        <v>121</v>
      </c>
      <c r="C7" s="99" t="s">
        <v>116</v>
      </c>
      <c r="D7" s="109">
        <v>1540</v>
      </c>
      <c r="E7" s="110">
        <v>1040</v>
      </c>
      <c r="F7" s="110">
        <v>1586.2</v>
      </c>
      <c r="G7" s="110">
        <v>1673.7</v>
      </c>
      <c r="H7" s="110">
        <v>1682.7995800000001</v>
      </c>
      <c r="I7" s="110">
        <f>+G7*1.03</f>
        <v>1723.9110000000001</v>
      </c>
      <c r="J7" s="150" t="s">
        <v>76</v>
      </c>
      <c r="K7" s="150" t="s">
        <v>135</v>
      </c>
      <c r="L7" s="96"/>
      <c r="M7" s="96"/>
      <c r="N7" s="96"/>
      <c r="O7" s="96"/>
      <c r="P7" s="96"/>
      <c r="Q7" s="96"/>
      <c r="R7" s="96"/>
      <c r="S7" s="96"/>
      <c r="T7" s="96"/>
      <c r="U7" s="96"/>
      <c r="V7" s="96"/>
      <c r="W7" s="96"/>
      <c r="X7" s="96"/>
      <c r="Y7" s="96"/>
      <c r="Z7" s="96"/>
      <c r="AA7" s="96"/>
      <c r="AB7" s="96"/>
      <c r="AC7" s="96"/>
      <c r="AD7" s="96"/>
      <c r="AE7" s="96"/>
      <c r="AF7" s="96"/>
      <c r="AG7" s="96"/>
      <c r="AH7" s="96"/>
      <c r="AI7" s="96"/>
      <c r="AJ7" s="96"/>
    </row>
    <row r="8" spans="1:36" ht="86.25" customHeight="1" x14ac:dyDescent="0.25">
      <c r="A8" s="149" t="s">
        <v>74</v>
      </c>
      <c r="B8" s="149"/>
      <c r="C8" s="99" t="s">
        <v>89</v>
      </c>
      <c r="D8" s="111">
        <v>370</v>
      </c>
      <c r="E8" s="110">
        <v>370</v>
      </c>
      <c r="F8" s="110">
        <v>381.1</v>
      </c>
      <c r="G8" s="110">
        <v>392.53300000000002</v>
      </c>
      <c r="H8" s="110">
        <v>404.30898999999999</v>
      </c>
      <c r="I8" s="110">
        <f t="shared" ref="I8:I10" si="0">+G8*1.03</f>
        <v>404.30899000000005</v>
      </c>
      <c r="J8" s="151"/>
      <c r="K8" s="151"/>
      <c r="L8" s="96"/>
      <c r="M8" s="96"/>
      <c r="N8" s="96"/>
      <c r="O8" s="96"/>
      <c r="P8" s="96"/>
      <c r="Q8" s="96"/>
      <c r="R8" s="96"/>
      <c r="S8" s="96"/>
      <c r="T8" s="96"/>
      <c r="U8" s="96"/>
      <c r="V8" s="96"/>
      <c r="W8" s="96"/>
      <c r="X8" s="96"/>
      <c r="Y8" s="96"/>
      <c r="Z8" s="96"/>
      <c r="AA8" s="96"/>
      <c r="AB8" s="96"/>
      <c r="AC8" s="96"/>
      <c r="AD8" s="96"/>
      <c r="AE8" s="96"/>
      <c r="AF8" s="96"/>
      <c r="AG8" s="96"/>
      <c r="AH8" s="96"/>
      <c r="AI8" s="96"/>
      <c r="AJ8" s="96"/>
    </row>
    <row r="9" spans="1:36" ht="116.25" customHeight="1" x14ac:dyDescent="0.25">
      <c r="A9" s="148" t="s">
        <v>77</v>
      </c>
      <c r="B9" s="148" t="s">
        <v>78</v>
      </c>
      <c r="C9" s="99" t="s">
        <v>117</v>
      </c>
      <c r="D9" s="111">
        <v>230</v>
      </c>
      <c r="E9" s="110">
        <v>230</v>
      </c>
      <c r="F9" s="110">
        <v>236.9</v>
      </c>
      <c r="G9" s="110">
        <v>244.00700000000001</v>
      </c>
      <c r="H9" s="110">
        <v>251.32721000000001</v>
      </c>
      <c r="I9" s="110">
        <f t="shared" si="0"/>
        <v>251.32721000000001</v>
      </c>
      <c r="J9" s="150" t="s">
        <v>79</v>
      </c>
      <c r="K9" s="150" t="s">
        <v>135</v>
      </c>
      <c r="L9" s="158" t="s">
        <v>138</v>
      </c>
      <c r="M9" s="158" t="s">
        <v>141</v>
      </c>
      <c r="N9" s="158" t="s">
        <v>141</v>
      </c>
      <c r="O9" s="96"/>
      <c r="P9" s="96"/>
      <c r="Q9" s="96"/>
      <c r="R9" s="96"/>
      <c r="S9" s="96"/>
      <c r="T9" s="96"/>
      <c r="U9" s="96"/>
      <c r="V9" s="96"/>
      <c r="W9" s="96"/>
      <c r="X9" s="96"/>
      <c r="Y9" s="96"/>
      <c r="Z9" s="96"/>
      <c r="AA9" s="96"/>
      <c r="AB9" s="96"/>
      <c r="AC9" s="96"/>
      <c r="AD9" s="96"/>
      <c r="AE9" s="96"/>
      <c r="AF9" s="96"/>
      <c r="AG9" s="96"/>
      <c r="AH9" s="96"/>
      <c r="AI9" s="96"/>
      <c r="AJ9" s="96"/>
    </row>
    <row r="10" spans="1:36" ht="80.25" customHeight="1" thickBot="1" x14ac:dyDescent="0.3">
      <c r="A10" s="149" t="s">
        <v>77</v>
      </c>
      <c r="B10" s="149" t="s">
        <v>78</v>
      </c>
      <c r="C10" s="99" t="s">
        <v>19</v>
      </c>
      <c r="D10" s="112">
        <v>167.7</v>
      </c>
      <c r="E10" s="110">
        <v>167.7</v>
      </c>
      <c r="F10" s="110">
        <v>172.73099999999999</v>
      </c>
      <c r="G10" s="110">
        <v>177.91292999999999</v>
      </c>
      <c r="H10" s="110">
        <v>183.25031799999999</v>
      </c>
      <c r="I10" s="110">
        <f t="shared" si="0"/>
        <v>183.2503179</v>
      </c>
      <c r="J10" s="151"/>
      <c r="K10" s="151"/>
      <c r="L10" s="159"/>
      <c r="M10" s="159"/>
      <c r="N10" s="159"/>
      <c r="O10" s="96"/>
      <c r="P10" s="96"/>
      <c r="Q10" s="96"/>
      <c r="R10" s="96"/>
      <c r="S10" s="96"/>
      <c r="T10" s="96"/>
      <c r="U10" s="96"/>
      <c r="V10" s="96"/>
      <c r="W10" s="96"/>
      <c r="X10" s="96"/>
      <c r="Y10" s="96"/>
      <c r="Z10" s="96"/>
      <c r="AA10" s="96"/>
      <c r="AB10" s="96"/>
      <c r="AC10" s="96"/>
      <c r="AD10" s="96"/>
      <c r="AE10" s="96"/>
      <c r="AF10" s="96"/>
      <c r="AG10" s="96"/>
      <c r="AH10" s="96"/>
      <c r="AI10" s="96"/>
      <c r="AJ10" s="96"/>
    </row>
    <row r="11" spans="1:36" x14ac:dyDescent="0.25">
      <c r="A11" s="148" t="s">
        <v>123</v>
      </c>
      <c r="B11" s="148" t="s">
        <v>86</v>
      </c>
      <c r="C11" s="99" t="s">
        <v>87</v>
      </c>
      <c r="D11" s="110">
        <v>1691</v>
      </c>
      <c r="E11" s="110">
        <v>1391</v>
      </c>
      <c r="F11" s="110">
        <v>1606.8</v>
      </c>
      <c r="G11" s="110">
        <v>1655.16</v>
      </c>
      <c r="H11" s="110">
        <v>1705.08</v>
      </c>
      <c r="I11" s="110">
        <v>1756.56</v>
      </c>
      <c r="J11" s="150" t="s">
        <v>132</v>
      </c>
      <c r="K11" s="150" t="s">
        <v>136</v>
      </c>
      <c r="L11" s="158" t="s">
        <v>137</v>
      </c>
      <c r="M11" s="158" t="s">
        <v>141</v>
      </c>
      <c r="N11" s="158" t="s">
        <v>141</v>
      </c>
      <c r="O11" s="96"/>
      <c r="P11" s="96"/>
      <c r="Q11" s="96"/>
      <c r="R11" s="96"/>
      <c r="S11" s="96"/>
      <c r="T11" s="96"/>
      <c r="U11" s="96"/>
      <c r="V11" s="96"/>
      <c r="W11" s="96"/>
      <c r="X11" s="96"/>
      <c r="Y11" s="96"/>
      <c r="Z11" s="96"/>
      <c r="AA11" s="96"/>
      <c r="AB11" s="96"/>
      <c r="AC11" s="96"/>
      <c r="AD11" s="96"/>
      <c r="AE11" s="96"/>
      <c r="AF11" s="96"/>
      <c r="AG11" s="96"/>
      <c r="AH11" s="96"/>
      <c r="AI11" s="96"/>
      <c r="AJ11" s="96"/>
    </row>
    <row r="12" spans="1:36" ht="132.75" customHeight="1" x14ac:dyDescent="0.25">
      <c r="A12" s="149" t="s">
        <v>88</v>
      </c>
      <c r="B12" s="149" t="s">
        <v>86</v>
      </c>
      <c r="C12" s="101" t="s">
        <v>89</v>
      </c>
      <c r="D12" s="110">
        <v>309</v>
      </c>
      <c r="E12" s="110">
        <v>309</v>
      </c>
      <c r="F12" s="110">
        <v>453.2</v>
      </c>
      <c r="G12" s="110">
        <v>466.84</v>
      </c>
      <c r="H12" s="110">
        <v>480.92</v>
      </c>
      <c r="I12" s="110">
        <v>495.44</v>
      </c>
      <c r="J12" s="151"/>
      <c r="K12" s="151"/>
      <c r="L12" s="159"/>
      <c r="M12" s="159" t="s">
        <v>141</v>
      </c>
      <c r="N12" s="159" t="s">
        <v>141</v>
      </c>
      <c r="O12" s="96"/>
      <c r="P12" s="96"/>
      <c r="Q12" s="96"/>
      <c r="R12" s="96"/>
      <c r="S12" s="96"/>
      <c r="T12" s="96"/>
      <c r="U12" s="96"/>
      <c r="V12" s="96"/>
      <c r="W12" s="96"/>
      <c r="X12" s="96"/>
      <c r="Y12" s="96"/>
      <c r="Z12" s="96"/>
      <c r="AA12" s="96"/>
      <c r="AB12" s="96"/>
      <c r="AC12" s="96"/>
      <c r="AD12" s="96"/>
      <c r="AE12" s="96"/>
      <c r="AF12" s="96"/>
      <c r="AG12" s="96"/>
      <c r="AH12" s="96"/>
      <c r="AI12" s="96"/>
      <c r="AJ12" s="96"/>
    </row>
    <row r="13" spans="1:36" ht="184.5" customHeight="1" x14ac:dyDescent="0.25">
      <c r="A13" s="99" t="s">
        <v>90</v>
      </c>
      <c r="B13" s="101" t="s">
        <v>91</v>
      </c>
      <c r="C13" s="99" t="s">
        <v>116</v>
      </c>
      <c r="D13" s="110">
        <f>5021-D14</f>
        <v>4921</v>
      </c>
      <c r="E13" s="110">
        <f>5021-E14</f>
        <v>4921</v>
      </c>
      <c r="F13" s="110">
        <f>5172-F14</f>
        <v>5069</v>
      </c>
      <c r="G13" s="110">
        <f>5327-G14</f>
        <v>5220.91</v>
      </c>
      <c r="H13" s="110">
        <f>5487-H14</f>
        <v>5377.7272999999996</v>
      </c>
      <c r="I13" s="110">
        <f>5652-I14</f>
        <v>5539.4491189999999</v>
      </c>
      <c r="J13" s="150" t="s">
        <v>92</v>
      </c>
      <c r="K13" s="150" t="s">
        <v>135</v>
      </c>
      <c r="L13" s="158" t="s">
        <v>139</v>
      </c>
      <c r="M13" s="158" t="s">
        <v>141</v>
      </c>
      <c r="N13" s="158" t="s">
        <v>141</v>
      </c>
      <c r="O13" s="96"/>
      <c r="P13" s="96"/>
      <c r="Q13" s="96"/>
      <c r="R13" s="96"/>
      <c r="S13" s="96"/>
      <c r="T13" s="96"/>
      <c r="U13" s="96"/>
      <c r="V13" s="96"/>
      <c r="W13" s="96"/>
      <c r="X13" s="96"/>
      <c r="Y13" s="96"/>
      <c r="Z13" s="96"/>
      <c r="AA13" s="96"/>
      <c r="AB13" s="96"/>
      <c r="AC13" s="96"/>
      <c r="AD13" s="96"/>
      <c r="AE13" s="96"/>
      <c r="AF13" s="96"/>
      <c r="AG13" s="96"/>
      <c r="AH13" s="96"/>
      <c r="AI13" s="96"/>
      <c r="AJ13" s="96"/>
    </row>
    <row r="14" spans="1:36" ht="180" customHeight="1" x14ac:dyDescent="0.25">
      <c r="A14" s="99" t="s">
        <v>90</v>
      </c>
      <c r="B14" s="101" t="s">
        <v>91</v>
      </c>
      <c r="C14" s="99" t="s">
        <v>122</v>
      </c>
      <c r="D14" s="113">
        <v>100</v>
      </c>
      <c r="E14" s="113">
        <v>100</v>
      </c>
      <c r="F14" s="110">
        <f>+E14*1.03</f>
        <v>103</v>
      </c>
      <c r="G14" s="110">
        <f>+F14*1.03</f>
        <v>106.09</v>
      </c>
      <c r="H14" s="110">
        <f>+G14*1.03</f>
        <v>109.2727</v>
      </c>
      <c r="I14" s="110">
        <f>+H14*1.03</f>
        <v>112.550881</v>
      </c>
      <c r="J14" s="151"/>
      <c r="K14" s="151"/>
      <c r="L14" s="159"/>
      <c r="M14" s="159"/>
      <c r="N14" s="159"/>
      <c r="O14" s="96"/>
      <c r="P14" s="96"/>
      <c r="Q14" s="96"/>
      <c r="R14" s="96"/>
      <c r="S14" s="96"/>
      <c r="T14" s="96"/>
      <c r="U14" s="96"/>
      <c r="V14" s="96"/>
      <c r="W14" s="96"/>
      <c r="X14" s="96"/>
      <c r="Y14" s="96"/>
      <c r="Z14" s="96"/>
      <c r="AA14" s="96"/>
      <c r="AB14" s="96"/>
      <c r="AC14" s="96"/>
      <c r="AD14" s="96"/>
      <c r="AE14" s="96"/>
      <c r="AF14" s="96"/>
      <c r="AG14" s="96"/>
      <c r="AH14" s="96"/>
      <c r="AI14" s="96"/>
      <c r="AJ14" s="96"/>
    </row>
    <row r="15" spans="1:36" ht="146.25" x14ac:dyDescent="0.25">
      <c r="A15" s="153" t="s">
        <v>93</v>
      </c>
      <c r="B15" s="153" t="s">
        <v>94</v>
      </c>
      <c r="C15" s="101" t="s">
        <v>18</v>
      </c>
      <c r="D15" s="114">
        <v>1550</v>
      </c>
      <c r="E15" s="114">
        <f>+D15-647</f>
        <v>903</v>
      </c>
      <c r="F15" s="114">
        <f>+(1800+721)-F16</f>
        <v>2317.06</v>
      </c>
      <c r="G15" s="114">
        <f t="shared" ref="G15:I16" si="1">+F15+(F15*3%)</f>
        <v>2386.5717999999997</v>
      </c>
      <c r="H15" s="114">
        <f t="shared" si="1"/>
        <v>2458.1689539999998</v>
      </c>
      <c r="I15" s="114">
        <f t="shared" si="1"/>
        <v>2531.9140226199997</v>
      </c>
      <c r="J15" s="102" t="s">
        <v>95</v>
      </c>
      <c r="K15" s="150" t="s">
        <v>135</v>
      </c>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151"/>
      <c r="B16" s="151" t="s">
        <v>94</v>
      </c>
      <c r="C16" s="101" t="s">
        <v>19</v>
      </c>
      <c r="D16" s="114">
        <v>198</v>
      </c>
      <c r="E16" s="114">
        <v>198</v>
      </c>
      <c r="F16" s="114">
        <f>+E16+(E16*3%)</f>
        <v>203.94</v>
      </c>
      <c r="G16" s="114">
        <f t="shared" si="1"/>
        <v>210.0582</v>
      </c>
      <c r="H16" s="114">
        <f t="shared" si="1"/>
        <v>216.35994600000001</v>
      </c>
      <c r="I16" s="114">
        <f t="shared" si="1"/>
        <v>222.85074438000001</v>
      </c>
      <c r="J16" s="103"/>
      <c r="K16" s="151"/>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79.5" customHeight="1" x14ac:dyDescent="0.25">
      <c r="A17" s="101" t="s">
        <v>96</v>
      </c>
      <c r="B17" s="101" t="s">
        <v>97</v>
      </c>
      <c r="C17" s="101" t="s">
        <v>18</v>
      </c>
      <c r="D17" s="114">
        <v>700</v>
      </c>
      <c r="E17" s="114">
        <f>+D17-300</f>
        <v>400</v>
      </c>
      <c r="F17" s="114">
        <v>0</v>
      </c>
      <c r="G17" s="114">
        <v>0</v>
      </c>
      <c r="H17" s="114">
        <v>0</v>
      </c>
      <c r="I17" s="114">
        <v>0</v>
      </c>
      <c r="J17" s="104" t="s">
        <v>98</v>
      </c>
      <c r="K17" s="134" t="s">
        <v>135</v>
      </c>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200.1" customHeight="1" x14ac:dyDescent="0.25">
      <c r="A18" s="148" t="s">
        <v>124</v>
      </c>
      <c r="B18" s="154" t="s">
        <v>125</v>
      </c>
      <c r="C18" s="99" t="s">
        <v>75</v>
      </c>
      <c r="D18" s="111">
        <v>4460</v>
      </c>
      <c r="E18" s="111">
        <v>4460</v>
      </c>
      <c r="F18" s="111">
        <f>+E18*1.03</f>
        <v>4593.8</v>
      </c>
      <c r="G18" s="111">
        <f>+F18*1.1</f>
        <v>5053.18</v>
      </c>
      <c r="H18" s="110">
        <f>+G18*1.1</f>
        <v>5558.4980000000005</v>
      </c>
      <c r="I18" s="110">
        <f>+H18*1.15</f>
        <v>6392.2727000000004</v>
      </c>
      <c r="J18" s="105" t="s">
        <v>104</v>
      </c>
      <c r="K18" s="150" t="s">
        <v>135</v>
      </c>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15" customHeight="1" x14ac:dyDescent="0.25">
      <c r="A19" s="149"/>
      <c r="B19" s="155" t="s">
        <v>103</v>
      </c>
      <c r="C19" s="99" t="s">
        <v>19</v>
      </c>
      <c r="D19" s="111">
        <v>540</v>
      </c>
      <c r="E19" s="111">
        <v>540</v>
      </c>
      <c r="F19" s="111">
        <f>+E19*1.03</f>
        <v>556.20000000000005</v>
      </c>
      <c r="G19" s="111">
        <f t="shared" ref="G19:H23" si="2">+F19*1.1</f>
        <v>611.82000000000005</v>
      </c>
      <c r="H19" s="110">
        <f t="shared" si="2"/>
        <v>673.00200000000007</v>
      </c>
      <c r="I19" s="110">
        <f t="shared" ref="I19:I23" si="3">+H19*1.15</f>
        <v>773.95230000000004</v>
      </c>
      <c r="J19" s="106"/>
      <c r="K19" s="151"/>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ht="67.5" x14ac:dyDescent="0.25">
      <c r="A20" s="148" t="s">
        <v>105</v>
      </c>
      <c r="B20" s="148" t="s">
        <v>126</v>
      </c>
      <c r="C20" s="99" t="s">
        <v>75</v>
      </c>
      <c r="D20" s="111">
        <v>260</v>
      </c>
      <c r="E20" s="111">
        <f>+D20-85.9</f>
        <v>174.1</v>
      </c>
      <c r="F20" s="111">
        <f>+D20*1.03</f>
        <v>267.8</v>
      </c>
      <c r="G20" s="111">
        <f t="shared" si="2"/>
        <v>294.58000000000004</v>
      </c>
      <c r="H20" s="110">
        <f t="shared" si="2"/>
        <v>324.03800000000007</v>
      </c>
      <c r="I20" s="110">
        <f t="shared" si="3"/>
        <v>372.64370000000002</v>
      </c>
      <c r="J20" s="105" t="s">
        <v>107</v>
      </c>
      <c r="K20" s="150" t="s">
        <v>135</v>
      </c>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x14ac:dyDescent="0.25">
      <c r="A21" s="149" t="s">
        <v>108</v>
      </c>
      <c r="B21" s="149" t="s">
        <v>106</v>
      </c>
      <c r="C21" s="99" t="s">
        <v>19</v>
      </c>
      <c r="D21" s="111">
        <v>140</v>
      </c>
      <c r="E21" s="111">
        <v>140</v>
      </c>
      <c r="F21" s="111">
        <f>+D21*1.03</f>
        <v>144.20000000000002</v>
      </c>
      <c r="G21" s="111">
        <f t="shared" si="2"/>
        <v>158.62000000000003</v>
      </c>
      <c r="H21" s="110">
        <f t="shared" si="2"/>
        <v>174.48200000000006</v>
      </c>
      <c r="I21" s="110">
        <f t="shared" si="3"/>
        <v>200.65430000000006</v>
      </c>
      <c r="J21" s="106"/>
      <c r="K21" s="151"/>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150" customHeight="1" x14ac:dyDescent="0.25">
      <c r="A22" s="148" t="s">
        <v>109</v>
      </c>
      <c r="B22" s="148" t="s">
        <v>127</v>
      </c>
      <c r="C22" s="99" t="s">
        <v>75</v>
      </c>
      <c r="D22" s="111">
        <v>340</v>
      </c>
      <c r="E22" s="111">
        <f>+D22-85.635</f>
        <v>254.36500000000001</v>
      </c>
      <c r="F22" s="111">
        <f>+D22*1.03</f>
        <v>350.2</v>
      </c>
      <c r="G22" s="111">
        <f t="shared" si="2"/>
        <v>385.22</v>
      </c>
      <c r="H22" s="110">
        <f t="shared" si="2"/>
        <v>423.74200000000008</v>
      </c>
      <c r="I22" s="110">
        <f t="shared" si="3"/>
        <v>487.30330000000004</v>
      </c>
      <c r="J22" s="101" t="s">
        <v>110</v>
      </c>
      <c r="K22" s="150" t="s">
        <v>135</v>
      </c>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x14ac:dyDescent="0.25">
      <c r="A23" s="149"/>
      <c r="B23" s="149" t="s">
        <v>111</v>
      </c>
      <c r="C23" s="99" t="s">
        <v>19</v>
      </c>
      <c r="D23" s="111">
        <v>60</v>
      </c>
      <c r="E23" s="111">
        <v>60</v>
      </c>
      <c r="F23" s="111">
        <f>+D23*1.03</f>
        <v>61.800000000000004</v>
      </c>
      <c r="G23" s="111">
        <f t="shared" si="2"/>
        <v>67.98</v>
      </c>
      <c r="H23" s="110">
        <f t="shared" si="2"/>
        <v>74.778000000000006</v>
      </c>
      <c r="I23" s="110">
        <f t="shared" si="3"/>
        <v>85.994699999999995</v>
      </c>
      <c r="J23" s="99"/>
      <c r="K23" s="151"/>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ht="262.5" customHeight="1" x14ac:dyDescent="0.25">
      <c r="A24" s="107" t="s">
        <v>118</v>
      </c>
      <c r="B24" s="105" t="s">
        <v>128</v>
      </c>
      <c r="C24" s="105" t="s">
        <v>119</v>
      </c>
      <c r="D24" s="115">
        <v>700</v>
      </c>
      <c r="E24" s="115">
        <v>626</v>
      </c>
      <c r="F24" s="115">
        <v>721</v>
      </c>
      <c r="G24" s="116">
        <v>742.63</v>
      </c>
      <c r="H24" s="116">
        <v>764.90890000000002</v>
      </c>
      <c r="I24" s="115">
        <v>787.85616700000003</v>
      </c>
      <c r="J24" s="108" t="s">
        <v>120</v>
      </c>
      <c r="K24" s="134" t="s">
        <v>135</v>
      </c>
      <c r="L24" s="135" t="s">
        <v>140</v>
      </c>
      <c r="M24" s="4" t="s">
        <v>141</v>
      </c>
      <c r="N24" s="4" t="s">
        <v>141</v>
      </c>
      <c r="O24" s="4"/>
      <c r="P24" s="4"/>
      <c r="Q24" s="4"/>
      <c r="R24" s="4"/>
      <c r="S24" s="4"/>
      <c r="T24" s="4"/>
      <c r="U24" s="4"/>
      <c r="V24" s="4"/>
      <c r="W24" s="4"/>
      <c r="X24" s="4"/>
      <c r="Y24" s="4"/>
      <c r="Z24" s="4"/>
      <c r="AA24" s="4"/>
      <c r="AB24" s="4"/>
      <c r="AC24" s="4"/>
      <c r="AD24" s="4"/>
      <c r="AE24" s="4"/>
      <c r="AF24" s="4"/>
      <c r="AG24" s="4"/>
      <c r="AH24" s="4"/>
      <c r="AI24" s="4"/>
      <c r="AJ24" s="4"/>
    </row>
    <row r="25" spans="1:36" ht="157.5" x14ac:dyDescent="0.25">
      <c r="A25" s="78"/>
      <c r="B25" s="105" t="s">
        <v>129</v>
      </c>
      <c r="C25" s="78" t="s">
        <v>130</v>
      </c>
      <c r="D25" s="115">
        <v>4000</v>
      </c>
      <c r="E25" s="115">
        <v>1500</v>
      </c>
      <c r="F25" s="115">
        <v>4120</v>
      </c>
      <c r="G25" s="116">
        <f>+F25*1.03</f>
        <v>4243.6000000000004</v>
      </c>
      <c r="H25" s="116">
        <f>+G25*1.03</f>
        <v>4370.9080000000004</v>
      </c>
      <c r="I25" s="115">
        <f>+H25*1.03</f>
        <v>4502.0352400000002</v>
      </c>
      <c r="J25" s="108" t="s">
        <v>131</v>
      </c>
      <c r="K25" s="134" t="s">
        <v>135</v>
      </c>
      <c r="L25" s="136"/>
      <c r="M25" s="5"/>
      <c r="N25" s="5"/>
      <c r="O25" s="5"/>
      <c r="P25" s="5"/>
      <c r="Q25" s="5"/>
      <c r="R25" s="5"/>
      <c r="S25" s="5"/>
      <c r="T25" s="5"/>
      <c r="U25" s="5"/>
      <c r="V25" s="5"/>
      <c r="W25" s="5"/>
      <c r="X25" s="5"/>
      <c r="Y25" s="5"/>
      <c r="Z25" s="5"/>
      <c r="AA25" s="5"/>
      <c r="AB25" s="5"/>
      <c r="AC25" s="5"/>
      <c r="AD25" s="5"/>
      <c r="AE25" s="5"/>
      <c r="AF25" s="5"/>
      <c r="AG25" s="5"/>
      <c r="AH25" s="5"/>
      <c r="AI25" s="5"/>
      <c r="AJ25" s="5"/>
    </row>
    <row r="26" spans="1:36" x14ac:dyDescent="0.25">
      <c r="A26" s="78"/>
      <c r="B26" s="78"/>
      <c r="C26" s="78"/>
      <c r="D26" s="78"/>
      <c r="E26" s="78"/>
      <c r="F26" s="5"/>
      <c r="G26" s="5"/>
      <c r="H26" s="5"/>
      <c r="I26" s="5"/>
      <c r="J26" s="5"/>
      <c r="K26" s="108"/>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x14ac:dyDescent="0.25">
      <c r="A27" s="78"/>
      <c r="B27" s="78"/>
      <c r="C27" s="78"/>
      <c r="D27" s="78"/>
      <c r="E27" s="78"/>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x14ac:dyDescent="0.25">
      <c r="A28" s="78"/>
      <c r="B28" s="78"/>
      <c r="C28" s="78"/>
      <c r="D28" s="78"/>
      <c r="E28" s="78"/>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15.75" thickBot="1" x14ac:dyDescent="0.3">
      <c r="A29" s="156" t="s">
        <v>67</v>
      </c>
      <c r="B29" s="157"/>
      <c r="C29" s="85"/>
      <c r="D29" s="83">
        <f t="shared" ref="D29:L29" si="4">+SUM(D6:D28)</f>
        <v>25876.7</v>
      </c>
      <c r="E29" s="83">
        <f t="shared" si="4"/>
        <v>19884.165000000001</v>
      </c>
      <c r="F29" s="83">
        <f t="shared" si="4"/>
        <v>26652.931</v>
      </c>
      <c r="G29" s="83">
        <f t="shared" si="4"/>
        <v>27910.652930000004</v>
      </c>
      <c r="H29" s="83">
        <f t="shared" si="4"/>
        <v>29167.389097999992</v>
      </c>
      <c r="I29" s="83">
        <f t="shared" si="4"/>
        <v>30876.106407900003</v>
      </c>
      <c r="J29" s="83">
        <f t="shared" si="4"/>
        <v>0</v>
      </c>
      <c r="K29" s="83">
        <f t="shared" si="4"/>
        <v>0</v>
      </c>
      <c r="L29" s="83">
        <f t="shared" si="4"/>
        <v>0</v>
      </c>
      <c r="M29" s="83"/>
      <c r="N29" s="83">
        <f>+SUM(N6:N28)</f>
        <v>0</v>
      </c>
      <c r="O29" s="83"/>
      <c r="P29" s="83">
        <f>+SUM(P6:P28)</f>
        <v>0</v>
      </c>
      <c r="Q29" s="83"/>
      <c r="R29" s="83">
        <f>+SUM(R6:R28)</f>
        <v>0</v>
      </c>
      <c r="S29" s="83"/>
      <c r="T29" s="83">
        <f t="shared" ref="T29:AJ29" si="5">+SUM(T6:T28)</f>
        <v>0</v>
      </c>
      <c r="U29" s="83">
        <f t="shared" si="5"/>
        <v>0</v>
      </c>
      <c r="V29" s="83">
        <f t="shared" si="5"/>
        <v>0</v>
      </c>
      <c r="W29" s="83">
        <f t="shared" si="5"/>
        <v>0</v>
      </c>
      <c r="X29" s="83">
        <f t="shared" si="5"/>
        <v>0</v>
      </c>
      <c r="Y29" s="83">
        <f t="shared" si="5"/>
        <v>0</v>
      </c>
      <c r="Z29" s="83">
        <f t="shared" si="5"/>
        <v>0</v>
      </c>
      <c r="AA29" s="83">
        <f t="shared" si="5"/>
        <v>0</v>
      </c>
      <c r="AB29" s="83">
        <f t="shared" si="5"/>
        <v>0</v>
      </c>
      <c r="AC29" s="83">
        <f t="shared" si="5"/>
        <v>0</v>
      </c>
      <c r="AD29" s="83">
        <f t="shared" si="5"/>
        <v>0</v>
      </c>
      <c r="AE29" s="83">
        <f t="shared" si="5"/>
        <v>0</v>
      </c>
      <c r="AF29" s="83">
        <f t="shared" si="5"/>
        <v>0</v>
      </c>
      <c r="AG29" s="83">
        <f t="shared" si="5"/>
        <v>0</v>
      </c>
      <c r="AH29" s="83">
        <f t="shared" si="5"/>
        <v>0</v>
      </c>
      <c r="AI29" s="83">
        <f t="shared" si="5"/>
        <v>0</v>
      </c>
      <c r="AJ29" s="84">
        <f t="shared" si="5"/>
        <v>0</v>
      </c>
    </row>
    <row r="30" spans="1:36" x14ac:dyDescent="0.25">
      <c r="A30" s="147" t="s">
        <v>22</v>
      </c>
      <c r="B30" s="147"/>
      <c r="C30" s="147"/>
      <c r="D30" s="147"/>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2" spans="1:36" x14ac:dyDescent="0.25">
      <c r="A32" s="152" t="s">
        <v>99</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row>
  </sheetData>
  <mergeCells count="67">
    <mergeCell ref="M9:M10"/>
    <mergeCell ref="N9:N10"/>
    <mergeCell ref="M11:M12"/>
    <mergeCell ref="N11:N12"/>
    <mergeCell ref="M13:M14"/>
    <mergeCell ref="N13:N14"/>
    <mergeCell ref="W4:X4"/>
    <mergeCell ref="Y4:Z4"/>
    <mergeCell ref="AA4:AB4"/>
    <mergeCell ref="J4:J5"/>
    <mergeCell ref="A1:M1"/>
    <mergeCell ref="C3:C5"/>
    <mergeCell ref="A3:A5"/>
    <mergeCell ref="D3:D5"/>
    <mergeCell ref="E3:E5"/>
    <mergeCell ref="F4:F5"/>
    <mergeCell ref="G4:G5"/>
    <mergeCell ref="B3:B5"/>
    <mergeCell ref="M4:N4"/>
    <mergeCell ref="F3:J3"/>
    <mergeCell ref="H4:H5"/>
    <mergeCell ref="I4:I5"/>
    <mergeCell ref="L9:L10"/>
    <mergeCell ref="L11:L12"/>
    <mergeCell ref="L13:L14"/>
    <mergeCell ref="AC3:AJ3"/>
    <mergeCell ref="AC4:AD4"/>
    <mergeCell ref="AE4:AF4"/>
    <mergeCell ref="AG4:AH4"/>
    <mergeCell ref="AI4:AJ4"/>
    <mergeCell ref="O4:P4"/>
    <mergeCell ref="Q4:R4"/>
    <mergeCell ref="S4:T4"/>
    <mergeCell ref="K3:T3"/>
    <mergeCell ref="K4:K5"/>
    <mergeCell ref="L4:L5"/>
    <mergeCell ref="U3:AB3"/>
    <mergeCell ref="U4:V4"/>
    <mergeCell ref="B7:B8"/>
    <mergeCell ref="B9:B10"/>
    <mergeCell ref="A7:A8"/>
    <mergeCell ref="A9:A10"/>
    <mergeCell ref="A11:A12"/>
    <mergeCell ref="B11:B12"/>
    <mergeCell ref="K13:K14"/>
    <mergeCell ref="K15:K16"/>
    <mergeCell ref="J11:J12"/>
    <mergeCell ref="J13:J14"/>
    <mergeCell ref="A32:AJ32"/>
    <mergeCell ref="A15:A16"/>
    <mergeCell ref="B15:B16"/>
    <mergeCell ref="A18:A19"/>
    <mergeCell ref="B18:B19"/>
    <mergeCell ref="A30:D30"/>
    <mergeCell ref="A29:B29"/>
    <mergeCell ref="J7:J8"/>
    <mergeCell ref="J9:J10"/>
    <mergeCell ref="K7:K8"/>
    <mergeCell ref="K9:K10"/>
    <mergeCell ref="K11:K12"/>
    <mergeCell ref="A20:A21"/>
    <mergeCell ref="B20:B21"/>
    <mergeCell ref="A22:A23"/>
    <mergeCell ref="B22:B23"/>
    <mergeCell ref="K18:K19"/>
    <mergeCell ref="K20:K21"/>
    <mergeCell ref="K22:K2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
  <sheetViews>
    <sheetView tabSelected="1" topLeftCell="A7" workbookViewId="0">
      <selection activeCell="H9" sqref="H9"/>
    </sheetView>
  </sheetViews>
  <sheetFormatPr baseColWidth="10" defaultRowHeight="15" x14ac:dyDescent="0.25"/>
  <cols>
    <col min="1" max="1" width="28.5703125" style="6" customWidth="1"/>
    <col min="2" max="2" width="15" style="6" customWidth="1"/>
    <col min="3" max="3" width="39.140625" style="6" customWidth="1"/>
    <col min="4" max="4" width="19.140625" style="6" customWidth="1"/>
    <col min="5" max="5" width="16.7109375" style="6" customWidth="1"/>
    <col min="6" max="6" width="16.7109375" style="6" bestFit="1" customWidth="1"/>
    <col min="7" max="7" width="15.85546875" style="6" customWidth="1"/>
    <col min="8" max="8" width="14.28515625" style="6" customWidth="1"/>
    <col min="9" max="9" width="13" style="6" customWidth="1"/>
    <col min="10" max="10" width="24.140625" style="6" customWidth="1"/>
    <col min="11" max="11" width="14.140625" style="6" customWidth="1"/>
    <col min="12" max="16384" width="11.42578125" style="6"/>
  </cols>
  <sheetData>
    <row r="1" spans="1:11" ht="20.25" customHeight="1" x14ac:dyDescent="0.25">
      <c r="A1" s="165" t="s">
        <v>28</v>
      </c>
      <c r="B1" s="165"/>
      <c r="C1" s="165"/>
      <c r="D1" s="165"/>
      <c r="E1" s="165"/>
      <c r="F1" s="165"/>
      <c r="G1" s="165"/>
      <c r="H1" s="165"/>
      <c r="I1" s="165"/>
      <c r="J1" s="165"/>
      <c r="K1" s="165"/>
    </row>
    <row r="3" spans="1:11" x14ac:dyDescent="0.25">
      <c r="A3" s="169" t="s">
        <v>0</v>
      </c>
      <c r="B3" s="172" t="s">
        <v>1</v>
      </c>
      <c r="C3" s="172" t="s">
        <v>26</v>
      </c>
      <c r="D3" s="172" t="s">
        <v>23</v>
      </c>
      <c r="E3" s="172" t="s">
        <v>24</v>
      </c>
      <c r="F3" s="172" t="s">
        <v>25</v>
      </c>
      <c r="G3" s="172"/>
      <c r="H3" s="172"/>
      <c r="I3" s="172"/>
      <c r="J3" s="173" t="s">
        <v>27</v>
      </c>
      <c r="K3" s="173" t="s">
        <v>142</v>
      </c>
    </row>
    <row r="4" spans="1:11" ht="32.25" customHeight="1" x14ac:dyDescent="0.25">
      <c r="A4" s="171"/>
      <c r="B4" s="164"/>
      <c r="C4" s="164"/>
      <c r="D4" s="164"/>
      <c r="E4" s="164"/>
      <c r="F4" s="39">
        <v>2016</v>
      </c>
      <c r="G4" s="39">
        <v>2017</v>
      </c>
      <c r="H4" s="39">
        <v>2018</v>
      </c>
      <c r="I4" s="39">
        <v>2019</v>
      </c>
      <c r="J4" s="174"/>
      <c r="K4" s="174" t="s">
        <v>142</v>
      </c>
    </row>
    <row r="5" spans="1:11" ht="33.75" x14ac:dyDescent="0.25">
      <c r="A5" s="119" t="s">
        <v>72</v>
      </c>
      <c r="B5" s="120" t="s">
        <v>69</v>
      </c>
      <c r="C5" s="125" t="s">
        <v>70</v>
      </c>
      <c r="D5" s="121">
        <v>900000000</v>
      </c>
      <c r="E5" s="121">
        <v>2015</v>
      </c>
      <c r="F5" s="121">
        <v>650000000</v>
      </c>
      <c r="G5" s="121"/>
      <c r="H5" s="122"/>
      <c r="I5" s="122"/>
      <c r="J5" s="126" t="s">
        <v>71</v>
      </c>
      <c r="K5" s="137" t="s">
        <v>116</v>
      </c>
    </row>
    <row r="6" spans="1:11" ht="90" x14ac:dyDescent="0.25">
      <c r="A6" s="97" t="s">
        <v>93</v>
      </c>
      <c r="B6" s="98" t="s">
        <v>94</v>
      </c>
      <c r="C6" s="98" t="s">
        <v>100</v>
      </c>
      <c r="D6" s="123">
        <v>19100000</v>
      </c>
      <c r="E6" s="121">
        <v>2014</v>
      </c>
      <c r="F6" s="123">
        <v>8300000</v>
      </c>
      <c r="G6" s="123">
        <v>0</v>
      </c>
      <c r="H6" s="123">
        <v>0</v>
      </c>
      <c r="I6" s="123">
        <v>0</v>
      </c>
      <c r="J6" s="126" t="s">
        <v>101</v>
      </c>
      <c r="K6" s="137" t="s">
        <v>116</v>
      </c>
    </row>
    <row r="7" spans="1:11" ht="225" customHeight="1" x14ac:dyDescent="0.25">
      <c r="A7" s="118" t="s">
        <v>102</v>
      </c>
      <c r="B7" s="117" t="s">
        <v>103</v>
      </c>
      <c r="C7" s="124" t="s">
        <v>143</v>
      </c>
      <c r="D7" s="121">
        <v>150000000</v>
      </c>
      <c r="E7" s="121">
        <v>2015</v>
      </c>
      <c r="F7" s="121">
        <f>+D7-22500000</f>
        <v>127500000</v>
      </c>
      <c r="G7" s="121"/>
      <c r="H7" s="122"/>
      <c r="I7" s="122"/>
      <c r="J7" s="125" t="s">
        <v>112</v>
      </c>
      <c r="K7" s="137" t="s">
        <v>116</v>
      </c>
    </row>
    <row r="8" spans="1:11" ht="57" x14ac:dyDescent="0.25">
      <c r="A8" s="118" t="s">
        <v>109</v>
      </c>
      <c r="B8" s="117" t="s">
        <v>113</v>
      </c>
      <c r="C8" s="124" t="s">
        <v>114</v>
      </c>
      <c r="D8" s="121">
        <v>34000000</v>
      </c>
      <c r="E8" s="121">
        <v>2015</v>
      </c>
      <c r="F8" s="121">
        <f>+D8-5100000</f>
        <v>28900000</v>
      </c>
      <c r="G8" s="121"/>
      <c r="H8" s="122"/>
      <c r="I8" s="122"/>
      <c r="J8" s="127" t="s">
        <v>115</v>
      </c>
      <c r="K8" s="137" t="s">
        <v>116</v>
      </c>
    </row>
    <row r="9" spans="1:11" ht="34.5" x14ac:dyDescent="0.25">
      <c r="A9" s="118" t="s">
        <v>85</v>
      </c>
      <c r="B9" s="117" t="s">
        <v>86</v>
      </c>
      <c r="C9" s="124" t="s">
        <v>133</v>
      </c>
      <c r="D9" s="121">
        <f>7500000*12</f>
        <v>90000000</v>
      </c>
      <c r="E9" s="121">
        <v>2015</v>
      </c>
      <c r="F9" s="121">
        <v>105000000</v>
      </c>
      <c r="G9" s="121">
        <f>120000000</f>
        <v>120000000</v>
      </c>
      <c r="H9" s="121">
        <v>60000000</v>
      </c>
      <c r="I9" s="122"/>
      <c r="J9" s="127" t="s">
        <v>134</v>
      </c>
      <c r="K9" s="137" t="s">
        <v>116</v>
      </c>
    </row>
    <row r="10" spans="1:11" x14ac:dyDescent="0.25">
      <c r="A10" s="7"/>
      <c r="B10" s="8"/>
      <c r="C10" s="8"/>
      <c r="D10" s="8"/>
      <c r="E10" s="8"/>
      <c r="F10" s="8"/>
      <c r="G10" s="8"/>
      <c r="H10" s="4"/>
      <c r="I10" s="4"/>
      <c r="J10" s="128"/>
    </row>
    <row r="11" spans="1:11" x14ac:dyDescent="0.25">
      <c r="A11" s="9"/>
      <c r="B11" s="9"/>
      <c r="C11" s="9"/>
      <c r="D11" s="9"/>
      <c r="E11" s="9"/>
      <c r="F11" s="9"/>
      <c r="G11" s="9"/>
      <c r="H11" s="4"/>
      <c r="I11" s="4"/>
      <c r="J11" s="4"/>
    </row>
    <row r="12" spans="1:11" s="82" customFormat="1" x14ac:dyDescent="0.25">
      <c r="A12" s="79" t="s">
        <v>66</v>
      </c>
      <c r="B12" s="1"/>
      <c r="C12" s="1"/>
      <c r="D12" s="1"/>
      <c r="E12" s="1"/>
      <c r="F12" s="1"/>
      <c r="G12" s="1"/>
      <c r="H12" s="80"/>
      <c r="I12" s="80"/>
      <c r="J12" s="81"/>
    </row>
  </sheetData>
  <mergeCells count="9">
    <mergeCell ref="A1:K1"/>
    <mergeCell ref="F3:I3"/>
    <mergeCell ref="J3:J4"/>
    <mergeCell ref="A3:A4"/>
    <mergeCell ref="B3:B4"/>
    <mergeCell ref="C3:C4"/>
    <mergeCell ref="D3:D4"/>
    <mergeCell ref="E3:E4"/>
    <mergeCell ref="K3:K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laneación" ma:contentTypeID="0x010100F2576352EF1E2047810718AA502A502B060079F295C33EC5164F947AF9BBBFFC7831" ma:contentTypeVersion="8" ma:contentTypeDescription="" ma:contentTypeScope="" ma:versionID="d8574af3a078e7c6e554f7a0b42b8f45">
  <xsd:schema xmlns:xsd="http://www.w3.org/2001/XMLSchema" xmlns:xs="http://www.w3.org/2001/XMLSchema" xmlns:p="http://schemas.microsoft.com/office/2006/metadata/properties" xmlns:ns2="3bfbf733-a6c3-488d-a481-abc1b690c7db" xmlns:ns3="6a9730b5-b560-4b8f-81e5-dc95ab14b816" targetNamespace="http://schemas.microsoft.com/office/2006/metadata/properties" ma:root="true" ma:fieldsID="395137765292fa534307e79f116550f8" ns2:_="" ns3:_="">
    <xsd:import namespace="3bfbf733-a6c3-488d-a481-abc1b690c7db"/>
    <xsd:import namespace="6a9730b5-b560-4b8f-81e5-dc95ab14b816"/>
    <xsd:element name="properties">
      <xsd:complexType>
        <xsd:sequence>
          <xsd:element name="documentManagement">
            <xsd:complexType>
              <xsd:all>
                <xsd:element ref="ns2:_dlc_DocId" minOccurs="0"/>
                <xsd:element ref="ns2:_dlc_DocIdUrl" minOccurs="0"/>
                <xsd:element ref="ns2:_dlc_DocIdPersistId" minOccurs="0"/>
                <xsd:element ref="ns2:Año" minOccurs="0"/>
                <xsd:element ref="ns2:TaxCatchAll" minOccurs="0"/>
                <xsd:element ref="ns2:TaxCatchAllLabel" minOccurs="0"/>
                <xsd:element ref="ns2:obb0511176b0417c8b170613196040d4"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ño" ma:index="11" nillable="true" ma:displayName="Ano" ma:default="2016" ma:format="Dropdown" ma:internalName="A_x00f1_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restriction>
      </xsd:simpleType>
    </xsd:element>
    <xsd:element name="TaxCatchAll" ma:index="12" nillable="true" ma:displayName="Columna global de taxonomía" ma:hidden="true" ma:list="{6682e8e0-05c2-4d31-b076-6f2dc7a6ffaf}" ma:internalName="TaxCatchAll" ma:showField="CatchAllData"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olumna global de taxonomía1" ma:hidden="true" ma:list="{6682e8e0-05c2-4d31-b076-6f2dc7a6ffaf}" ma:internalName="TaxCatchAllLabel" ma:readOnly="true" ma:showField="CatchAllDataLabel"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obb0511176b0417c8b170613196040d4" ma:index="14" nillable="true" ma:taxonomy="true" ma:internalName="obb0511176b0417c8b170613196040d4" ma:taxonomyFieldName="Tipo_x0020_de_x0020_informaci_x00f3_n_x0020_documento_x0020_o_x0020_proceso" ma:displayName="Tipo de información documento o proceso" ma:default="" ma:fieldId="{8bb05111-76b0-417c-8b17-0613196040d4}" ma:sspId="db7c8d2a-9a43-4318-8fc1-f38eea5fd839" ma:termSetId="6d28253f-3fd9-46c7-9dcb-886fa22ff11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9730b5-b560-4b8f-81e5-dc95ab14b816" elementFormDefault="qualified">
    <xsd:import namespace="http://schemas.microsoft.com/office/2006/documentManagement/types"/>
    <xsd:import namespace="http://schemas.microsoft.com/office/infopath/2007/PartnerControls"/>
    <xsd:element name="Orden" ma:index="16"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ño xmlns="3bfbf733-a6c3-488d-a481-abc1b690c7db">2016</Año>
    <TaxCatchAll xmlns="3bfbf733-a6c3-488d-a481-abc1b690c7db">
      <Value>4</Value>
    </TaxCatchAll>
    <obb0511176b0417c8b170613196040d4 xmlns="3bfbf733-a6c3-488d-a481-abc1b690c7db">
      <Terms xmlns="http://schemas.microsoft.com/office/infopath/2007/PartnerControls">
        <TermInfo xmlns="http://schemas.microsoft.com/office/infopath/2007/PartnerControls">
          <TermName xmlns="http://schemas.microsoft.com/office/infopath/2007/PartnerControls">Plan de gasto público</TermName>
          <TermId xmlns="http://schemas.microsoft.com/office/infopath/2007/PartnerControls">a7ca5a24-6e75-4052-a0d6-b200bc2ddda4</TermId>
        </TermInfo>
      </Terms>
    </obb0511176b0417c8b170613196040d4>
    <_dlc_DocId xmlns="3bfbf733-a6c3-488d-a481-abc1b690c7db">AVMXRNAJRR5T-1995372258-1</_dlc_DocId>
    <_dlc_DocIdUrl xmlns="3bfbf733-a6c3-488d-a481-abc1b690c7db">
      <Url>http://www.ins.gov.co/Transparencia/_layouts/15/DocIdRedir.aspx?ID=AVMXRNAJRR5T-1995372258-1</Url>
      <Description>AVMXRNAJRR5T-1995372258-1</Description>
    </_dlc_DocIdUrl>
    <Orden xmlns="6a9730b5-b560-4b8f-81e5-dc95ab14b816">3</Orden>
  </documentManagement>
</p:properties>
</file>

<file path=customXml/itemProps1.xml><?xml version="1.0" encoding="utf-8"?>
<ds:datastoreItem xmlns:ds="http://schemas.openxmlformats.org/officeDocument/2006/customXml" ds:itemID="{757717BF-1E85-40CA-9EC7-66449EA933F3}"/>
</file>

<file path=customXml/itemProps2.xml><?xml version="1.0" encoding="utf-8"?>
<ds:datastoreItem xmlns:ds="http://schemas.openxmlformats.org/officeDocument/2006/customXml" ds:itemID="{05D3655B-F3DF-4694-9E42-7C3535D389AD}"/>
</file>

<file path=customXml/itemProps3.xml><?xml version="1.0" encoding="utf-8"?>
<ds:datastoreItem xmlns:ds="http://schemas.openxmlformats.org/officeDocument/2006/customXml" ds:itemID="{5690E92D-E46D-4A3B-B0ED-E601F9BF70C8}"/>
</file>

<file path=customXml/itemProps4.xml><?xml version="1.0" encoding="utf-8"?>
<ds:datastoreItem xmlns:ds="http://schemas.openxmlformats.org/officeDocument/2006/customXml" ds:itemID="{917165FD-45ED-4789-903B-C3CCFEA1E5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INGRESOS</vt:lpstr>
      <vt:lpstr>FUNCIONAMIENTO</vt:lpstr>
      <vt:lpstr>INVERSION</vt:lpstr>
      <vt:lpstr>VIGENCIAS FUTURAS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gasto público</dc:title>
  <dc:creator>scampos</dc:creator>
  <cp:lastModifiedBy>Milena Velosa</cp:lastModifiedBy>
  <dcterms:created xsi:type="dcterms:W3CDTF">2015-05-08T22:07:32Z</dcterms:created>
  <dcterms:modified xsi:type="dcterms:W3CDTF">2015-05-22T20:11:35Z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0x010100F2576352EF1E2047810718AA502A502B060079F295C33EC5164F947AF9BBBFFC7831</vt:lpwstr>
  </property>
  <property fmtid="{D5CDD505-2E9C-101B-9397-08002B2CF9AE}" pid="3" name="_dlc_DocIdItemGuid">
    <vt:lpwstr>66e0ecc4-72fc-40c9-a083-ebd7e49a76fd</vt:lpwstr>
  </property>
  <property fmtid="{D5CDD505-2E9C-101B-9397-08002B2CF9AE}" pid="4" name="Tipo de información documento o proceso">
    <vt:lpwstr>4;#Plan de gasto público|a7ca5a24-6e75-4052-a0d6-b200bc2ddda4</vt:lpwstr>
  </property>
</Properties>
</file>